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D:\M D C\2 0 2 5\PLANOVI\IZVRŠENJE FINANCIJSKOG PLANA\GODIŠNJI\"/>
    </mc:Choice>
  </mc:AlternateContent>
  <xr:revisionPtr revIDLastSave="0" documentId="13_ncr:1_{9173D872-4210-48C1-8C77-CC29352F9537}" xr6:coauthVersionLast="47" xr6:coauthVersionMax="47" xr10:uidLastSave="{00000000-0000-0000-0000-000000000000}"/>
  <bookViews>
    <workbookView xWindow="390" yWindow="0" windowWidth="27300" windowHeight="15600" activeTab="3" xr2:uid="{00000000-000D-0000-FFFF-FFFF00000000}"/>
  </bookViews>
  <sheets>
    <sheet name="Sažetak" sheetId="2" r:id="rId1"/>
    <sheet name="Račun prihoda i rashoda" sheetId="3" r:id="rId2"/>
    <sheet name="Račun financiranja" sheetId="4" r:id="rId3"/>
    <sheet name="Posebni dio" sheetId="5" r:id="rId4"/>
  </sheets>
  <definedNames>
    <definedName name="__S0A_Master_DS__X" localSheetId="0">Sažetak!$A$8:$F$26</definedName>
    <definedName name="__S0A_Naslov_DS__" localSheetId="0">Sažetak!$A$1:$F$7</definedName>
    <definedName name="__S1A_G01_DS__X" localSheetId="2">'Račun financiranja'!#REF!</definedName>
    <definedName name="__S1A_G01_DS__X" localSheetId="1">'Račun prihoda i rashoda'!$A$7:$F$30</definedName>
    <definedName name="__S1A_G02_DS__X" localSheetId="2">'Račun financiranja'!#REF!</definedName>
    <definedName name="__S1A_G02_DS__X" localSheetId="1">'Račun prihoda i rashoda'!$A$8:$F$10</definedName>
    <definedName name="__S1A_G03_DS__X" localSheetId="2">'Račun financiranja'!#REF!</definedName>
    <definedName name="__S1A_G03_DS__X" localSheetId="1">'Račun prihoda i rashoda'!$A$9:$F$10</definedName>
    <definedName name="__S1A_Master_DS__X" localSheetId="2">'Račun financiranja'!#REF!</definedName>
    <definedName name="__S1A_Master_DS__X" localSheetId="1">'Račun prihoda i rashoda'!$A$10:$F$10</definedName>
    <definedName name="__S1A_Naslov_DS__" localSheetId="2">'Račun financiranja'!$A$1:$F$6</definedName>
    <definedName name="__S1A_Naslov_DS__" localSheetId="1">'Račun prihoda i rashoda'!$A$1:$F$6</definedName>
    <definedName name="__S2A_G01_DS__X" localSheetId="3">'Posebni dio'!$A$6:$F$7</definedName>
    <definedName name="__S2A_Master_DS__X" localSheetId="3">'Posebni dio'!$A$7:$F$7</definedName>
    <definedName name="__S2A_Naslov_DS__" localSheetId="3">'Posebni dio'!$A$1:$F$5</definedName>
    <definedName name="S0A_RedoviSveuk" localSheetId="0">Sažetak!#REF!</definedName>
    <definedName name="S0A_Ver1" localSheetId="0">Sažetak!$A$8:$F$26</definedName>
    <definedName name="S1A_RedoviSveuk" localSheetId="2">'Račun financiranja'!$A$7:$F$7</definedName>
    <definedName name="S1A_RedoviSveuk" localSheetId="1">'Račun prihoda i rashoda'!$A$31:$F$31</definedName>
    <definedName name="S2A_RedoviSveuk" localSheetId="3">'Posebni dio'!$A$8:$F$8</definedName>
  </definedNames>
  <calcPr calcId="191029"/>
</workbook>
</file>

<file path=xl/calcChain.xml><?xml version="1.0" encoding="utf-8"?>
<calcChain xmlns="http://schemas.openxmlformats.org/spreadsheetml/2006/main">
  <c r="E124" i="3" l="1"/>
  <c r="E95" i="3"/>
  <c r="E8" i="5"/>
  <c r="E86" i="5"/>
  <c r="F86" i="5"/>
  <c r="E75" i="5"/>
  <c r="F75" i="5"/>
  <c r="E74" i="5"/>
  <c r="F74" i="5"/>
  <c r="F72" i="5"/>
  <c r="E72" i="5"/>
  <c r="C107" i="5"/>
  <c r="C101" i="5"/>
  <c r="C99" i="5"/>
  <c r="C92" i="5"/>
  <c r="C88" i="5" s="1"/>
  <c r="C89" i="5"/>
  <c r="C83" i="5"/>
  <c r="C69" i="5" s="1"/>
  <c r="C70" i="5"/>
  <c r="C65" i="5"/>
  <c r="C63" i="5"/>
  <c r="C59" i="5"/>
  <c r="C33" i="5"/>
  <c r="C27" i="5"/>
  <c r="D83" i="5"/>
  <c r="B83" i="5"/>
  <c r="B69" i="5" s="1"/>
  <c r="C88" i="3"/>
  <c r="C87" i="3"/>
  <c r="C38" i="3"/>
  <c r="C37" i="3"/>
  <c r="C8" i="3"/>
  <c r="C9" i="3"/>
  <c r="C85" i="3"/>
  <c r="C78" i="3"/>
  <c r="C48" i="3"/>
  <c r="C95" i="3" s="1"/>
  <c r="C93" i="3"/>
  <c r="D93" i="3"/>
  <c r="C91" i="3"/>
  <c r="D91" i="3"/>
  <c r="C89" i="3"/>
  <c r="D89" i="3"/>
  <c r="C84" i="3"/>
  <c r="F84" i="3" s="1"/>
  <c r="D84" i="3"/>
  <c r="C72" i="3"/>
  <c r="D72" i="3"/>
  <c r="C70" i="3"/>
  <c r="D70" i="3"/>
  <c r="C60" i="3"/>
  <c r="D60" i="3"/>
  <c r="C53" i="3"/>
  <c r="D53" i="3"/>
  <c r="C45" i="3"/>
  <c r="D45" i="3"/>
  <c r="F45" i="3" s="1"/>
  <c r="C43" i="3"/>
  <c r="D43" i="3"/>
  <c r="F43" i="3" s="1"/>
  <c r="C79" i="3"/>
  <c r="D79" i="3"/>
  <c r="D39" i="3"/>
  <c r="C39" i="3"/>
  <c r="B39" i="3"/>
  <c r="E42" i="3"/>
  <c r="F42" i="3"/>
  <c r="C21" i="3"/>
  <c r="C12" i="3"/>
  <c r="C29" i="3"/>
  <c r="F29" i="3" s="1"/>
  <c r="C25" i="3"/>
  <c r="C24" i="3"/>
  <c r="C20" i="3"/>
  <c r="C14" i="3"/>
  <c r="D14" i="3"/>
  <c r="D11" i="3" s="1"/>
  <c r="F108" i="5"/>
  <c r="E108" i="5"/>
  <c r="D107" i="5"/>
  <c r="B107" i="5"/>
  <c r="F106" i="5"/>
  <c r="E106" i="5"/>
  <c r="F105" i="5"/>
  <c r="E105" i="5"/>
  <c r="F104" i="5"/>
  <c r="E104" i="5"/>
  <c r="F103" i="5"/>
  <c r="E103" i="5"/>
  <c r="F102" i="5"/>
  <c r="E102" i="5"/>
  <c r="D101" i="5"/>
  <c r="B101" i="5"/>
  <c r="F100" i="5"/>
  <c r="E100" i="5"/>
  <c r="D99" i="5"/>
  <c r="B99" i="5"/>
  <c r="F97" i="5"/>
  <c r="E97" i="5"/>
  <c r="F96" i="5"/>
  <c r="E96" i="5"/>
  <c r="F95" i="5"/>
  <c r="E95" i="5"/>
  <c r="F94" i="5"/>
  <c r="E94" i="5"/>
  <c r="F93" i="5"/>
  <c r="E93" i="5"/>
  <c r="D92" i="5"/>
  <c r="B92" i="5"/>
  <c r="F91" i="5"/>
  <c r="E91" i="5"/>
  <c r="F90" i="5"/>
  <c r="E90" i="5"/>
  <c r="D89" i="5"/>
  <c r="B89" i="5"/>
  <c r="F85" i="5"/>
  <c r="E85" i="5"/>
  <c r="F84" i="5"/>
  <c r="E84" i="5"/>
  <c r="D69" i="5"/>
  <c r="F82" i="5"/>
  <c r="E82" i="5"/>
  <c r="F81" i="5"/>
  <c r="E81" i="5"/>
  <c r="F80" i="5"/>
  <c r="E80" i="5"/>
  <c r="F79" i="5"/>
  <c r="E79" i="5"/>
  <c r="F78" i="5"/>
  <c r="E78" i="5"/>
  <c r="F77" i="5"/>
  <c r="E77" i="5"/>
  <c r="F76" i="5"/>
  <c r="E76" i="5"/>
  <c r="F73" i="5"/>
  <c r="E73" i="5"/>
  <c r="F71" i="5"/>
  <c r="E71" i="5"/>
  <c r="D70" i="5"/>
  <c r="B70" i="5"/>
  <c r="F67" i="5"/>
  <c r="E67" i="5"/>
  <c r="F66" i="5"/>
  <c r="E66" i="5"/>
  <c r="D65" i="5"/>
  <c r="B65" i="5"/>
  <c r="F64" i="5"/>
  <c r="E64" i="5"/>
  <c r="D63" i="5"/>
  <c r="B63" i="5"/>
  <c r="E63" i="5" s="1"/>
  <c r="F62" i="5"/>
  <c r="E62" i="5"/>
  <c r="F61" i="5"/>
  <c r="E61" i="5"/>
  <c r="F60" i="5"/>
  <c r="E60" i="5"/>
  <c r="D59" i="5"/>
  <c r="F59" i="5" s="1"/>
  <c r="B59" i="5"/>
  <c r="F58" i="5"/>
  <c r="E58" i="5"/>
  <c r="F57" i="5"/>
  <c r="E57" i="5"/>
  <c r="F56" i="5"/>
  <c r="E56" i="5"/>
  <c r="F55" i="5"/>
  <c r="E55" i="5"/>
  <c r="F54" i="5"/>
  <c r="E54" i="5"/>
  <c r="F53" i="5"/>
  <c r="E53" i="5"/>
  <c r="F52" i="5"/>
  <c r="E52" i="5"/>
  <c r="F51" i="5"/>
  <c r="E51" i="5"/>
  <c r="F50" i="5"/>
  <c r="E50" i="5"/>
  <c r="F49" i="5"/>
  <c r="E49" i="5"/>
  <c r="F48" i="5"/>
  <c r="E48" i="5"/>
  <c r="F47" i="5"/>
  <c r="E47" i="5"/>
  <c r="F46" i="5"/>
  <c r="E46" i="5"/>
  <c r="F45" i="5"/>
  <c r="E45" i="5"/>
  <c r="F44" i="5"/>
  <c r="E44" i="5"/>
  <c r="F43" i="5"/>
  <c r="E43" i="5"/>
  <c r="F42" i="5"/>
  <c r="E42" i="5"/>
  <c r="F41" i="5"/>
  <c r="E41" i="5"/>
  <c r="F40" i="5"/>
  <c r="E40" i="5"/>
  <c r="F39" i="5"/>
  <c r="E39" i="5"/>
  <c r="F38" i="5"/>
  <c r="E38" i="5"/>
  <c r="F37" i="5"/>
  <c r="E37" i="5"/>
  <c r="F36" i="5"/>
  <c r="E36" i="5"/>
  <c r="F35" i="5"/>
  <c r="E35" i="5"/>
  <c r="F34" i="5"/>
  <c r="E34" i="5"/>
  <c r="D33" i="5"/>
  <c r="B33" i="5"/>
  <c r="F32" i="5"/>
  <c r="E32" i="5"/>
  <c r="F31" i="5"/>
  <c r="E31" i="5"/>
  <c r="F29" i="5"/>
  <c r="E29" i="5"/>
  <c r="F28" i="5"/>
  <c r="E28" i="5"/>
  <c r="D27" i="5"/>
  <c r="B27" i="5"/>
  <c r="D17" i="5"/>
  <c r="F17" i="5" s="1"/>
  <c r="B17" i="5"/>
  <c r="D8" i="5"/>
  <c r="C8" i="5"/>
  <c r="B8" i="5"/>
  <c r="F7" i="5"/>
  <c r="E7" i="5"/>
  <c r="D6" i="5"/>
  <c r="C6" i="5"/>
  <c r="B6" i="5"/>
  <c r="D5" i="5"/>
  <c r="C5" i="5"/>
  <c r="B5" i="5"/>
  <c r="E30" i="4"/>
  <c r="D30" i="4"/>
  <c r="C30" i="4"/>
  <c r="F30" i="4" s="1"/>
  <c r="B30" i="4"/>
  <c r="F29" i="4"/>
  <c r="D29" i="4"/>
  <c r="E29" i="4" s="1"/>
  <c r="C29" i="4"/>
  <c r="B29" i="4"/>
  <c r="E24" i="4"/>
  <c r="D24" i="4"/>
  <c r="C24" i="4"/>
  <c r="F24" i="4" s="1"/>
  <c r="B24" i="4"/>
  <c r="D23" i="4"/>
  <c r="E23" i="4" s="1"/>
  <c r="C23" i="4"/>
  <c r="B23" i="4"/>
  <c r="F13" i="4"/>
  <c r="E13" i="4"/>
  <c r="D13" i="4"/>
  <c r="B13" i="4"/>
  <c r="E12" i="4"/>
  <c r="D12" i="4"/>
  <c r="F12" i="4" s="1"/>
  <c r="B12" i="4"/>
  <c r="F7" i="4"/>
  <c r="E7" i="4"/>
  <c r="D7" i="4"/>
  <c r="B7" i="4"/>
  <c r="E6" i="4"/>
  <c r="D6" i="4"/>
  <c r="F6" i="4" s="1"/>
  <c r="B6" i="4"/>
  <c r="D137" i="3"/>
  <c r="C137" i="3"/>
  <c r="B137" i="3"/>
  <c r="F136" i="3"/>
  <c r="E136" i="3"/>
  <c r="D135" i="3"/>
  <c r="C135" i="3"/>
  <c r="B135" i="3"/>
  <c r="D134" i="3"/>
  <c r="C134" i="3"/>
  <c r="B134" i="3"/>
  <c r="E134" i="3" s="1"/>
  <c r="F123" i="3"/>
  <c r="E123" i="3"/>
  <c r="D122" i="3"/>
  <c r="C122" i="3"/>
  <c r="B122" i="3"/>
  <c r="E122" i="3" s="1"/>
  <c r="F121" i="3"/>
  <c r="E121" i="3"/>
  <c r="D120" i="3"/>
  <c r="C120" i="3"/>
  <c r="B120" i="3"/>
  <c r="F119" i="3"/>
  <c r="E119" i="3"/>
  <c r="D118" i="3"/>
  <c r="C118" i="3"/>
  <c r="B118" i="3"/>
  <c r="D117" i="3"/>
  <c r="C117" i="3"/>
  <c r="B117" i="3"/>
  <c r="F111" i="3"/>
  <c r="E111" i="3"/>
  <c r="D110" i="3"/>
  <c r="C110" i="3"/>
  <c r="B110" i="3"/>
  <c r="F109" i="3"/>
  <c r="E109" i="3"/>
  <c r="D108" i="3"/>
  <c r="C108" i="3"/>
  <c r="C112" i="3" s="1"/>
  <c r="B108" i="3"/>
  <c r="E108" i="3" s="1"/>
  <c r="F107" i="3"/>
  <c r="E107" i="3"/>
  <c r="D106" i="3"/>
  <c r="C106" i="3"/>
  <c r="B106" i="3"/>
  <c r="D105" i="3"/>
  <c r="C105" i="3"/>
  <c r="B105" i="3"/>
  <c r="F94" i="3"/>
  <c r="E94" i="3"/>
  <c r="B93" i="3"/>
  <c r="F92" i="3"/>
  <c r="E92" i="3"/>
  <c r="F91" i="3"/>
  <c r="B91" i="3"/>
  <c r="F90" i="3"/>
  <c r="E90" i="3"/>
  <c r="F89" i="3"/>
  <c r="B89" i="3"/>
  <c r="E89" i="3" s="1"/>
  <c r="F86" i="3"/>
  <c r="E86" i="3"/>
  <c r="F85" i="3"/>
  <c r="D85" i="3"/>
  <c r="B85" i="3"/>
  <c r="E85" i="3" s="1"/>
  <c r="B84" i="3"/>
  <c r="E84" i="3" s="1"/>
  <c r="F83" i="3"/>
  <c r="E83" i="3"/>
  <c r="F82" i="3"/>
  <c r="E82" i="3"/>
  <c r="F80" i="3"/>
  <c r="E80" i="3"/>
  <c r="B79" i="3"/>
  <c r="D78" i="3"/>
  <c r="B78" i="3"/>
  <c r="F77" i="3"/>
  <c r="E77" i="3"/>
  <c r="F76" i="3"/>
  <c r="E76" i="3"/>
  <c r="F75" i="3"/>
  <c r="E75" i="3"/>
  <c r="F74" i="3"/>
  <c r="E74" i="3"/>
  <c r="F73" i="3"/>
  <c r="E73" i="3"/>
  <c r="F72" i="3"/>
  <c r="B72" i="3"/>
  <c r="F71" i="3"/>
  <c r="E71" i="3"/>
  <c r="F70" i="3"/>
  <c r="B70" i="3"/>
  <c r="F69" i="3"/>
  <c r="E69" i="3"/>
  <c r="F68" i="3"/>
  <c r="E68" i="3"/>
  <c r="F67" i="3"/>
  <c r="E67" i="3"/>
  <c r="F66" i="3"/>
  <c r="E66" i="3"/>
  <c r="F65" i="3"/>
  <c r="E65" i="3"/>
  <c r="F64" i="3"/>
  <c r="E64" i="3"/>
  <c r="F63" i="3"/>
  <c r="E63" i="3"/>
  <c r="F62" i="3"/>
  <c r="E62" i="3"/>
  <c r="F61" i="3"/>
  <c r="E61" i="3"/>
  <c r="B60" i="3"/>
  <c r="F59" i="3"/>
  <c r="E59" i="3"/>
  <c r="F58" i="3"/>
  <c r="E58" i="3"/>
  <c r="F57" i="3"/>
  <c r="E57" i="3"/>
  <c r="F56" i="3"/>
  <c r="E56" i="3"/>
  <c r="F55" i="3"/>
  <c r="E55" i="3"/>
  <c r="F54" i="3"/>
  <c r="E54" i="3"/>
  <c r="F53" i="3"/>
  <c r="B53" i="3"/>
  <c r="F52" i="3"/>
  <c r="E52" i="3"/>
  <c r="F51" i="3"/>
  <c r="E51" i="3"/>
  <c r="F50" i="3"/>
  <c r="E50" i="3"/>
  <c r="F49" i="3"/>
  <c r="E49" i="3"/>
  <c r="D48" i="3"/>
  <c r="F48" i="3" s="1"/>
  <c r="B48" i="3"/>
  <c r="F46" i="3"/>
  <c r="E46" i="3"/>
  <c r="B45" i="3"/>
  <c r="F44" i="3"/>
  <c r="E44" i="3"/>
  <c r="B43" i="3"/>
  <c r="E43" i="3" s="1"/>
  <c r="F41" i="3"/>
  <c r="E41" i="3"/>
  <c r="F40" i="3"/>
  <c r="E40" i="3"/>
  <c r="D36" i="3"/>
  <c r="F36" i="3" s="1"/>
  <c r="B36" i="3"/>
  <c r="F30" i="3"/>
  <c r="E30" i="3"/>
  <c r="D29" i="3"/>
  <c r="B29" i="3"/>
  <c r="E29" i="3" s="1"/>
  <c r="F28" i="3"/>
  <c r="D28" i="3"/>
  <c r="B28" i="3"/>
  <c r="E28" i="3" s="1"/>
  <c r="F27" i="3"/>
  <c r="E27" i="3"/>
  <c r="F26" i="3"/>
  <c r="E26" i="3"/>
  <c r="D25" i="3"/>
  <c r="B25" i="3"/>
  <c r="D24" i="3"/>
  <c r="F24" i="3" s="1"/>
  <c r="B24" i="3"/>
  <c r="F23" i="3"/>
  <c r="E23" i="3"/>
  <c r="F22" i="3"/>
  <c r="E22" i="3"/>
  <c r="D21" i="3"/>
  <c r="F21" i="3" s="1"/>
  <c r="B21" i="3"/>
  <c r="D20" i="3"/>
  <c r="F20" i="3" s="1"/>
  <c r="B20" i="3"/>
  <c r="F19" i="3"/>
  <c r="E19" i="3"/>
  <c r="F18" i="3"/>
  <c r="D18" i="3"/>
  <c r="B18" i="3"/>
  <c r="F17" i="3"/>
  <c r="D17" i="3"/>
  <c r="B17" i="3"/>
  <c r="F15" i="3"/>
  <c r="E15" i="3"/>
  <c r="B14" i="3"/>
  <c r="F13" i="3"/>
  <c r="E13" i="3"/>
  <c r="D12" i="3"/>
  <c r="B12" i="3"/>
  <c r="F10" i="3"/>
  <c r="E10" i="3"/>
  <c r="F9" i="3"/>
  <c r="D9" i="3"/>
  <c r="B9" i="3"/>
  <c r="E9" i="3" s="1"/>
  <c r="F8" i="3"/>
  <c r="D8" i="3"/>
  <c r="B8" i="3"/>
  <c r="E8" i="3" s="1"/>
  <c r="D6" i="3"/>
  <c r="B6" i="3"/>
  <c r="D26" i="2"/>
  <c r="D25" i="2"/>
  <c r="C25" i="2"/>
  <c r="F25" i="2" s="1"/>
  <c r="B25" i="2"/>
  <c r="E25" i="2" s="1"/>
  <c r="F24" i="2"/>
  <c r="E24" i="2"/>
  <c r="F23" i="2"/>
  <c r="E23" i="2"/>
  <c r="F22" i="2"/>
  <c r="D22" i="2"/>
  <c r="C22" i="2"/>
  <c r="B22" i="2"/>
  <c r="E22" i="2" s="1"/>
  <c r="F21" i="2"/>
  <c r="E21" i="2"/>
  <c r="F20" i="2"/>
  <c r="E20" i="2"/>
  <c r="E19" i="2"/>
  <c r="D19" i="2"/>
  <c r="F19" i="2" s="1"/>
  <c r="C19" i="2"/>
  <c r="B19" i="2"/>
  <c r="F18" i="2"/>
  <c r="E18" i="2"/>
  <c r="D18" i="2"/>
  <c r="C18" i="2"/>
  <c r="B18" i="2"/>
  <c r="D14" i="2"/>
  <c r="C14" i="2"/>
  <c r="C26" i="2" s="1"/>
  <c r="F26" i="2" s="1"/>
  <c r="B14" i="2"/>
  <c r="D13" i="2"/>
  <c r="F13" i="2" s="1"/>
  <c r="C13" i="2"/>
  <c r="B13" i="2"/>
  <c r="E13" i="2" s="1"/>
  <c r="F12" i="2"/>
  <c r="E12" i="2"/>
  <c r="F11" i="2"/>
  <c r="E11" i="2"/>
  <c r="F10" i="2"/>
  <c r="E10" i="2"/>
  <c r="D10" i="2"/>
  <c r="C10" i="2"/>
  <c r="B10" i="2"/>
  <c r="F9" i="2"/>
  <c r="E9" i="2"/>
  <c r="F8" i="2"/>
  <c r="E8" i="2"/>
  <c r="F7" i="2"/>
  <c r="D7" i="2"/>
  <c r="E7" i="2" s="1"/>
  <c r="C7" i="2"/>
  <c r="B7" i="2"/>
  <c r="F101" i="5" l="1"/>
  <c r="E89" i="5"/>
  <c r="C68" i="5"/>
  <c r="E92" i="5"/>
  <c r="E99" i="5"/>
  <c r="E101" i="5"/>
  <c r="E107" i="5"/>
  <c r="C26" i="5"/>
  <c r="D25" i="5"/>
  <c r="F65" i="5"/>
  <c r="F63" i="5"/>
  <c r="F33" i="5"/>
  <c r="F107" i="5"/>
  <c r="C98" i="5"/>
  <c r="C87" i="5" s="1"/>
  <c r="F99" i="5"/>
  <c r="F92" i="5"/>
  <c r="F89" i="5"/>
  <c r="F69" i="5"/>
  <c r="F70" i="5"/>
  <c r="C25" i="5"/>
  <c r="F25" i="5" s="1"/>
  <c r="F27" i="5"/>
  <c r="B88" i="5"/>
  <c r="E5" i="5"/>
  <c r="D68" i="5"/>
  <c r="D88" i="5"/>
  <c r="F88" i="5" s="1"/>
  <c r="B68" i="5"/>
  <c r="E65" i="5"/>
  <c r="E69" i="5"/>
  <c r="F83" i="5"/>
  <c r="B98" i="5"/>
  <c r="E33" i="5"/>
  <c r="E59" i="5"/>
  <c r="E70" i="5"/>
  <c r="E83" i="5"/>
  <c r="F8" i="5"/>
  <c r="B26" i="5"/>
  <c r="E6" i="5"/>
  <c r="D26" i="5"/>
  <c r="D98" i="5"/>
  <c r="B25" i="5"/>
  <c r="E25" i="5" s="1"/>
  <c r="E27" i="5"/>
  <c r="F6" i="5"/>
  <c r="E137" i="3"/>
  <c r="E120" i="3"/>
  <c r="E110" i="3"/>
  <c r="E106" i="3"/>
  <c r="F93" i="3"/>
  <c r="F79" i="3"/>
  <c r="F60" i="3"/>
  <c r="D47" i="3"/>
  <c r="D37" i="3" s="1"/>
  <c r="F39" i="3"/>
  <c r="E93" i="3"/>
  <c r="C47" i="3"/>
  <c r="F106" i="3"/>
  <c r="E91" i="3"/>
  <c r="B47" i="3"/>
  <c r="E45" i="3"/>
  <c r="B87" i="3"/>
  <c r="D112" i="3"/>
  <c r="F112" i="3" s="1"/>
  <c r="E118" i="3"/>
  <c r="F117" i="3"/>
  <c r="E105" i="3"/>
  <c r="F118" i="3"/>
  <c r="F14" i="3"/>
  <c r="E6" i="3"/>
  <c r="C124" i="3"/>
  <c r="E60" i="3"/>
  <c r="E78" i="3"/>
  <c r="F12" i="3"/>
  <c r="E18" i="3"/>
  <c r="F25" i="3"/>
  <c r="E48" i="3"/>
  <c r="E70" i="3"/>
  <c r="E72" i="3"/>
  <c r="C11" i="3"/>
  <c r="F11" i="3" s="1"/>
  <c r="E25" i="3"/>
  <c r="E21" i="3"/>
  <c r="E14" i="3"/>
  <c r="F6" i="3"/>
  <c r="E24" i="3"/>
  <c r="B38" i="3"/>
  <c r="E53" i="3"/>
  <c r="F78" i="3"/>
  <c r="D124" i="3"/>
  <c r="F122" i="3"/>
  <c r="F134" i="3"/>
  <c r="F135" i="3"/>
  <c r="F137" i="3"/>
  <c r="D38" i="3"/>
  <c r="F38" i="3" s="1"/>
  <c r="B124" i="3"/>
  <c r="E17" i="3"/>
  <c r="E20" i="3"/>
  <c r="B37" i="3"/>
  <c r="E39" i="3"/>
  <c r="E79" i="3"/>
  <c r="B88" i="3"/>
  <c r="D88" i="3"/>
  <c r="F88" i="3" s="1"/>
  <c r="F105" i="3"/>
  <c r="B112" i="3"/>
  <c r="F110" i="3"/>
  <c r="E135" i="3"/>
  <c r="E12" i="3"/>
  <c r="B11" i="3"/>
  <c r="E11" i="3" s="1"/>
  <c r="B26" i="2"/>
  <c r="E14" i="2"/>
  <c r="E26" i="2"/>
  <c r="F120" i="3"/>
  <c r="F23" i="4"/>
  <c r="F5" i="5"/>
  <c r="F14" i="2"/>
  <c r="F108" i="3"/>
  <c r="E36" i="3"/>
  <c r="E117" i="3"/>
  <c r="E17" i="5"/>
  <c r="D31" i="3"/>
  <c r="F31" i="3" s="1"/>
  <c r="D7" i="3"/>
  <c r="F7" i="3" s="1"/>
  <c r="D87" i="3"/>
  <c r="C24" i="5" l="1"/>
  <c r="C109" i="5"/>
  <c r="F68" i="5"/>
  <c r="F26" i="5"/>
  <c r="E88" i="5"/>
  <c r="E68" i="5"/>
  <c r="F98" i="5"/>
  <c r="E98" i="5"/>
  <c r="B87" i="5"/>
  <c r="E26" i="5"/>
  <c r="D87" i="5"/>
  <c r="D109" i="5" s="1"/>
  <c r="E112" i="3"/>
  <c r="F47" i="3"/>
  <c r="F37" i="3"/>
  <c r="B95" i="3"/>
  <c r="E47" i="3"/>
  <c r="E88" i="3"/>
  <c r="F124" i="3"/>
  <c r="E37" i="3"/>
  <c r="E38" i="3"/>
  <c r="B7" i="3"/>
  <c r="E7" i="3" s="1"/>
  <c r="B31" i="3"/>
  <c r="E31" i="3" s="1"/>
  <c r="F87" i="3"/>
  <c r="E87" i="3"/>
  <c r="D95" i="3"/>
  <c r="F95" i="3" s="1"/>
  <c r="F109" i="5" l="1"/>
  <c r="F87" i="5"/>
  <c r="D18" i="5"/>
  <c r="F18" i="5" s="1"/>
  <c r="D19" i="5"/>
  <c r="F19" i="5" s="1"/>
  <c r="E87" i="5"/>
  <c r="B18" i="5"/>
  <c r="B24" i="5"/>
  <c r="B109" i="5"/>
  <c r="E109" i="5" s="1"/>
  <c r="B19" i="5"/>
  <c r="D24" i="5"/>
  <c r="F24" i="5" s="1"/>
  <c r="E24" i="5" l="1"/>
  <c r="E19" i="5"/>
  <c r="E18" i="5"/>
</calcChain>
</file>

<file path=xl/sharedStrings.xml><?xml version="1.0" encoding="utf-8"?>
<sst xmlns="http://schemas.openxmlformats.org/spreadsheetml/2006/main" count="333" uniqueCount="194">
  <si>
    <t>MINISTARSTVO KULTURE I MEDIJA</t>
  </si>
  <si>
    <t>IZVRŠENJE PRORAČUNA ZA 2025. GODINU</t>
  </si>
  <si>
    <t>I. OPĆI DIO</t>
  </si>
  <si>
    <t>SAŽETAK  RAČUNA PRIHODA I RASHODA I RAČUNA FINANCIRANJA</t>
  </si>
  <si>
    <t>A. SAŽETAK  RAČUNA PRIHODA I RASHODA</t>
  </si>
  <si>
    <t>Brojčana oznaka i naziv</t>
  </si>
  <si>
    <t>Ostvarenje /
Izvršenje
01.-12.2024.</t>
  </si>
  <si>
    <t>Izvorni plan
2025.</t>
  </si>
  <si>
    <t>Ostvarenje /
Izvršenje
01.-12.2025.</t>
  </si>
  <si>
    <t>Indeks
izvršenja
01.-12.2024.</t>
  </si>
  <si>
    <t>Indeks
izvršenja
01.-12.2025.</t>
  </si>
  <si>
    <t>1</t>
  </si>
  <si>
    <t>6 Prihodi poslovanja</t>
  </si>
  <si>
    <t>7 Prihodi od prodaje nefinancijske imovine</t>
  </si>
  <si>
    <t xml:space="preserve">PRIHODI </t>
  </si>
  <si>
    <t>3 Rashodi poslovanja</t>
  </si>
  <si>
    <t>4 Rashodi za nabavu nefinancijske imovine</t>
  </si>
  <si>
    <t xml:space="preserve">RASHODI </t>
  </si>
  <si>
    <t>Razlika - višak/manjak</t>
  </si>
  <si>
    <t>B. SAŽETAK  RAČUNA FINANCIRANJA</t>
  </si>
  <si>
    <t>8 Primici od financijske imovine i zaduživanja</t>
  </si>
  <si>
    <t>5 Izdaci za financijsku imovinu i otplate zajmova</t>
  </si>
  <si>
    <t>RAZLIKA PRIMITAKA I IZDATAKA (8 - 5)</t>
  </si>
  <si>
    <t>PRIJENOS SREDSTAVA IZ PRETHODNE GODINE</t>
  </si>
  <si>
    <t>PRIJENOS SREDSTAVA U SLJEDEĆE RAZDOBLJE/GODINU</t>
  </si>
  <si>
    <t>Neto financiranje: (8 - 5) + Donos - Prijenos</t>
  </si>
  <si>
    <t xml:space="preserve">VIŠAK/MANJAK + NETO FINANCIRANJE </t>
  </si>
  <si>
    <t>RAČUN PRIHODA I RASHODA</t>
  </si>
  <si>
    <t xml:space="preserve">IZVJEŠTAJ O PRIHODIMA I RASHODIMA PREMA EKONOMSKOJ KLASIFIKACIJI </t>
  </si>
  <si>
    <t>PRIHODI</t>
  </si>
  <si>
    <t>Brojčana oznaka i naziv grupe</t>
  </si>
  <si>
    <t>Izvršenje na 31.12.2024.</t>
  </si>
  <si>
    <t>Izvršenje 2025.</t>
  </si>
  <si>
    <t>Indeks izvršenje / izvršenje prethodne godine</t>
  </si>
  <si>
    <t>Indeks izvršenje / tekući plan</t>
  </si>
  <si>
    <t xml:space="preserve"> 60 DRRH/60</t>
  </si>
  <si>
    <t xml:space="preserve">  600 DONOS/ODNOS</t>
  </si>
  <si>
    <t xml:space="preserve">   6000 DONOS/ODNOS</t>
  </si>
  <si>
    <t xml:space="preserve"> 63 Pomoći iz inozemstva i od subjekata unutar općeg proračuna</t>
  </si>
  <si>
    <t xml:space="preserve">  634 Pomoći od izvanproračunskih korisnika</t>
  </si>
  <si>
    <t xml:space="preserve">   6341 Tekuće pomoći od izvanproračunskih korisnika</t>
  </si>
  <si>
    <t xml:space="preserve">  636 Pomoći proračunskim korisnicima iz proračuna koji im nije nadležan</t>
  </si>
  <si>
    <t xml:space="preserve">   6361 Tekuće pomoći proračunskim korisnicima iz proračuna koji im nije nadležan</t>
  </si>
  <si>
    <t xml:space="preserve"> 64 Prihodi od imovine</t>
  </si>
  <si>
    <t xml:space="preserve">  641 Prihodi od financijske imovine</t>
  </si>
  <si>
    <t xml:space="preserve">   6413 Kamate na oročena sredstva i depozite po viđenju</t>
  </si>
  <si>
    <t xml:space="preserve"> 66 Prihodi od prodaje proizvoda i robe te pruženih usluga i prihodi od donacija</t>
  </si>
  <si>
    <t xml:space="preserve">  661 Prihodi od prodaje proizvoda i robe te pruženih usluga</t>
  </si>
  <si>
    <t xml:space="preserve">   6614 Prihodi od prodaje proizvoda i robe</t>
  </si>
  <si>
    <t xml:space="preserve">   6615 Prihodi od pruženih usluga</t>
  </si>
  <si>
    <t xml:space="preserve"> 67 Prihodi iz nadležnog proračuna i od HZZO-a temeljem ugovornih obveza</t>
  </si>
  <si>
    <t xml:space="preserve">  671 Prihodi iz nadležnog proračuna za financiranje redovne djelatnosti prorač. kor.</t>
  </si>
  <si>
    <t xml:space="preserve">   6711 Prihodi iz nadležnog proračuna za financiranje rashoda poslovanja</t>
  </si>
  <si>
    <t xml:space="preserve">   6712 Prihodi iz nadležnog proračuna za fin. rashoda za nabavu nefinac. imovine</t>
  </si>
  <si>
    <t xml:space="preserve"> 68 Kazne, upravne mjere i ostali prihodi</t>
  </si>
  <si>
    <t xml:space="preserve">  683 Ostali prihodi</t>
  </si>
  <si>
    <t xml:space="preserve">   6831 Ostali prihodi</t>
  </si>
  <si>
    <t>SVEUKUPNO:</t>
  </si>
  <si>
    <t>RASHODI</t>
  </si>
  <si>
    <t xml:space="preserve"> 31 Rashodi za zaposlene</t>
  </si>
  <si>
    <t xml:space="preserve">  311 Plaće (Bruto)</t>
  </si>
  <si>
    <t xml:space="preserve">   3111 Plaće za redovan rad</t>
  </si>
  <si>
    <t xml:space="preserve">   3113 Plaće za prekovremeni rad</t>
  </si>
  <si>
    <t xml:space="preserve">  312 Ostali rashodi za zaposlene</t>
  </si>
  <si>
    <t xml:space="preserve">   3121 Ostali rashodi za zaposlene</t>
  </si>
  <si>
    <t xml:space="preserve">  313 Doprinosi na plaće</t>
  </si>
  <si>
    <t xml:space="preserve">   3132 Doprinosi za obvezno zdravstveno osiguranje</t>
  </si>
  <si>
    <t xml:space="preserve"> 32 Materijalni rashodi</t>
  </si>
  <si>
    <t xml:space="preserve">  321 Naknade troškova zaposlenima</t>
  </si>
  <si>
    <t xml:space="preserve">   3211 Službena putovanja</t>
  </si>
  <si>
    <t xml:space="preserve">   3212 Naknade za prijevoz, za rad na terenu i odvojeni život</t>
  </si>
  <si>
    <t xml:space="preserve">   3213 Stručno usavršavanje zaposlenika</t>
  </si>
  <si>
    <t xml:space="preserve">   3214 Ostale naknade troškova zaposlenima</t>
  </si>
  <si>
    <t xml:space="preserve">  322 Rashodi za materijal i energiju</t>
  </si>
  <si>
    <t xml:space="preserve">   3221 Uredski materijal i ostali materijalni rashodi</t>
  </si>
  <si>
    <t xml:space="preserve">   3222 Materijal i sirovine</t>
  </si>
  <si>
    <t xml:space="preserve">   3223 Energija</t>
  </si>
  <si>
    <t xml:space="preserve">   3224 Materijal i dijelovi za tekuće i investicijsko održavanje</t>
  </si>
  <si>
    <t xml:space="preserve">   3225 Sitni inventar i autogume</t>
  </si>
  <si>
    <t xml:space="preserve">   3227 Službena, radna i zaštitna odjeća i obuća</t>
  </si>
  <si>
    <t xml:space="preserve">  323 Rashodi za usluge</t>
  </si>
  <si>
    <t xml:space="preserve">   3231 Usluge telefona, interneta, pošte i prijevoza</t>
  </si>
  <si>
    <t xml:space="preserve">   3232 Usluge tekućeg i investicijskog održavanja</t>
  </si>
  <si>
    <t xml:space="preserve">   3233 Usluge promidžbe i informiranja</t>
  </si>
  <si>
    <t xml:space="preserve">   3234 Komunalne usluge</t>
  </si>
  <si>
    <t xml:space="preserve">   3235 Zakupnine i najamnine</t>
  </si>
  <si>
    <t xml:space="preserve">   3236 Zdravstvene i veterinarske usluge</t>
  </si>
  <si>
    <t xml:space="preserve">   3237 Intelektualne i osobne usluge</t>
  </si>
  <si>
    <t xml:space="preserve">   3238 Računalne usluge</t>
  </si>
  <si>
    <t xml:space="preserve">   3239 Ostale usluge</t>
  </si>
  <si>
    <t xml:space="preserve">  324 Naknade troškova osobama izvan radnog odnosa</t>
  </si>
  <si>
    <t xml:space="preserve">   3241 Naknade troškova osobama izvan radnog odnosa</t>
  </si>
  <si>
    <t xml:space="preserve">  329 Ostali nespomenuti rashodi poslovanja</t>
  </si>
  <si>
    <t xml:space="preserve">   3292 Premije osiguranja</t>
  </si>
  <si>
    <t xml:space="preserve">   3294 Članarine i norme</t>
  </si>
  <si>
    <t xml:space="preserve">   3295 Pristojbe i naknade</t>
  </si>
  <si>
    <t xml:space="preserve">   3296 Troškovi sudskih postupaka</t>
  </si>
  <si>
    <t xml:space="preserve">   3299 Ostali nespomenuti rashodi poslovanja</t>
  </si>
  <si>
    <t xml:space="preserve"> 34 Financijski rashodi</t>
  </si>
  <si>
    <t xml:space="preserve">  343 Ostali financijski rashodi</t>
  </si>
  <si>
    <t xml:space="preserve">   3431 Bankarske usluge i usluge platnog prometa</t>
  </si>
  <si>
    <t xml:space="preserve">   3433 Zatezne kamate</t>
  </si>
  <si>
    <t xml:space="preserve">   3434 Ostali nespomenuti financijski rashodi</t>
  </si>
  <si>
    <t xml:space="preserve"> 37 Naknade građanima i kućanstvima na temelju osiguranja i druge naknade</t>
  </si>
  <si>
    <t xml:space="preserve">  372 Ostale naknade građanima i kućanstvima iz proračuna</t>
  </si>
  <si>
    <t xml:space="preserve">   3721 Naknade građanima i kućanstvima u novcu</t>
  </si>
  <si>
    <t xml:space="preserve"> 42 Rashodi za nabavu proizvedene dugotrajne imovine</t>
  </si>
  <si>
    <t xml:space="preserve">  422 Postrojenja i oprema</t>
  </si>
  <si>
    <t xml:space="preserve">   4221 Uredska oprema i namještaj</t>
  </si>
  <si>
    <t xml:space="preserve">  424 Knjige, umjetnička djela i ostale izložbene vrijednosti</t>
  </si>
  <si>
    <t xml:space="preserve">   4241 Knjige</t>
  </si>
  <si>
    <t xml:space="preserve">  426 Nematerijalna proizvedena imovina</t>
  </si>
  <si>
    <t xml:space="preserve">   4262 Ulaganja u računalne programe</t>
  </si>
  <si>
    <t>IZVJEŠTAJ O PRIHODIMA I RASHODIMA PREMA IZVORIMA FINANCIRANJA</t>
  </si>
  <si>
    <t>1 OPĆI PRIHODI I PRIMICI</t>
  </si>
  <si>
    <t xml:space="preserve"> 11 Iz proračuna</t>
  </si>
  <si>
    <t>3 VLASTITI PRIHODI</t>
  </si>
  <si>
    <t xml:space="preserve"> 31 Vlastiti prihodi</t>
  </si>
  <si>
    <t>5 POMOĆI</t>
  </si>
  <si>
    <t xml:space="preserve"> 52 Pomoći grad. i župan</t>
  </si>
  <si>
    <t>IZVJEŠTAJ O RASHODIMA PREMA FUNKCIJSKOJ KLASIFIKACIJI</t>
  </si>
  <si>
    <t>08 Rekreacija, kultura i religija</t>
  </si>
  <si>
    <t xml:space="preserve"> 0820 FUNK.PODRUČJE</t>
  </si>
  <si>
    <t xml:space="preserve"> RAČUN FINANCIRANJA</t>
  </si>
  <si>
    <t>IZVJEŠTAJ RAČUNA FINANCIRANJA PREMA EKONOMSKOJ KLASIFIKACIJI</t>
  </si>
  <si>
    <t>PRIMICI</t>
  </si>
  <si>
    <t>IZDACI</t>
  </si>
  <si>
    <t>IZVJEŠTAJ RAČUNA FINANCIRANJA PREMA IZVORIMA FINANCIRANJA</t>
  </si>
  <si>
    <t>II. POSEBNI DIO</t>
  </si>
  <si>
    <t>IZVJEŠTAJ PO ORGANIZACIJSKOJ KLASIFIKACIJI</t>
  </si>
  <si>
    <t>RASHODI I IZDACI</t>
  </si>
  <si>
    <t>055 MINISTARSTVO KULTURE</t>
  </si>
  <si>
    <t xml:space="preserve"> 05540 MUZEJI I GALERIJE</t>
  </si>
  <si>
    <t>IZVJEŠTAJ PO PROGRAMSKOJ KLASIFIKACIJI</t>
  </si>
  <si>
    <t xml:space="preserve">            Rekapitulacija izvora financiranja</t>
  </si>
  <si>
    <t xml:space="preserve">            11 Iz proračuna</t>
  </si>
  <si>
    <t xml:space="preserve">685,449.00 </t>
  </si>
  <si>
    <t xml:space="preserve">            31 Vlastiti prihodi</t>
  </si>
  <si>
    <t xml:space="preserve">34,000.00 </t>
  </si>
  <si>
    <t xml:space="preserve">            52 Pomoći grad. i župan</t>
  </si>
  <si>
    <t xml:space="preserve">26,200.40 </t>
  </si>
  <si>
    <t xml:space="preserve">  3903 MUZEJSKA I VIZUALNA DJELATNOST</t>
  </si>
  <si>
    <t xml:space="preserve">   A780000 MUZEJI ADMINISTRACIJA I UPRAVLJANJE**</t>
  </si>
  <si>
    <t xml:space="preserve">    11 Iz proračuna</t>
  </si>
  <si>
    <t xml:space="preserve">     31 Rashodi za zaposlene</t>
  </si>
  <si>
    <t xml:space="preserve">      3111 Plaće za redovan rad</t>
  </si>
  <si>
    <t xml:space="preserve">      3113 Plaće za prekovremeni rad</t>
  </si>
  <si>
    <t xml:space="preserve">      3121 Ostali rashodi za zaposlene</t>
  </si>
  <si>
    <t xml:space="preserve">      3132 Doprinosi za obvezno zdravstveno osiguranje</t>
  </si>
  <si>
    <t xml:space="preserve">     32 Materijalni rashodi</t>
  </si>
  <si>
    <t xml:space="preserve">      3211 Službena putovanja</t>
  </si>
  <si>
    <t xml:space="preserve">      3212 Naknade za prijevoz, za rad na terenu i odvojeni život</t>
  </si>
  <si>
    <t xml:space="preserve">      3213 Stručno usavršavanje zaposlenika</t>
  </si>
  <si>
    <t xml:space="preserve">      3214 Ostale naknade troškova zaposlenima</t>
  </si>
  <si>
    <t xml:space="preserve">      3221 Uredski materijal i ostali materijalni rashodi</t>
  </si>
  <si>
    <t xml:space="preserve">      3222 Materijal i sirovine</t>
  </si>
  <si>
    <t xml:space="preserve">      3223 Energija</t>
  </si>
  <si>
    <t xml:space="preserve">      3224 Materijal i dijelovi za tekuće i investicijsko održavanje</t>
  </si>
  <si>
    <t xml:space="preserve">      3225 Sitni inventar i autogume</t>
  </si>
  <si>
    <t xml:space="preserve">      3227 Službena, radna i zaštitna odjeća i obuća</t>
  </si>
  <si>
    <t xml:space="preserve">      3231 Usluge telefona, interneta, pošte i prijevoza</t>
  </si>
  <si>
    <t xml:space="preserve">      3232 Usluge tekućeg i investicijskog održavanja</t>
  </si>
  <si>
    <t xml:space="preserve">      3233 Usluge promidžbe i informiranja</t>
  </si>
  <si>
    <t xml:space="preserve">      3234 Komunalne usluge</t>
  </si>
  <si>
    <t xml:space="preserve">      3235 Zakupnine i najamnine</t>
  </si>
  <si>
    <t xml:space="preserve">      3236 Zdravstvene i veterinarske usluge</t>
  </si>
  <si>
    <t xml:space="preserve">      3237 Intelektualne i osobne usluge</t>
  </si>
  <si>
    <t xml:space="preserve">      3238 Računalne usluge</t>
  </si>
  <si>
    <t xml:space="preserve">      3239 Ostale usluge</t>
  </si>
  <si>
    <t xml:space="preserve">      3241 Naknade troškova osobama izvan radnog odnosa</t>
  </si>
  <si>
    <t xml:space="preserve">      3292 Premije osiguranja</t>
  </si>
  <si>
    <t xml:space="preserve">      3294 Članarine i norme</t>
  </si>
  <si>
    <t xml:space="preserve">      3295 Pristojbe i naknade</t>
  </si>
  <si>
    <t xml:space="preserve">      3296 Troškovi sudskih postupaka</t>
  </si>
  <si>
    <t xml:space="preserve">      3299 Ostali nespomenuti rashodi poslovanja</t>
  </si>
  <si>
    <t xml:space="preserve">     34 Financijski rashodi</t>
  </si>
  <si>
    <t xml:space="preserve">      3431 Bankarske usluge i usluge platnog prometa</t>
  </si>
  <si>
    <t xml:space="preserve">      3433 Zatezne kamate</t>
  </si>
  <si>
    <t xml:space="preserve">      3434 Ostali nespomenuti financijski rashodi</t>
  </si>
  <si>
    <t xml:space="preserve">     37 Naknade građanima i kućanstvima na temelju osiguranja i druge naknade</t>
  </si>
  <si>
    <t xml:space="preserve">      3721 Naknade građanima i kućanstvima u novcu</t>
  </si>
  <si>
    <t xml:space="preserve">     42 Rashodi za nabavu proizvedene dugotrajne imovine</t>
  </si>
  <si>
    <t xml:space="preserve">      4221 Uredska oprema i namještaj</t>
  </si>
  <si>
    <t xml:space="preserve">      4262 Ulaganja u računalne programe</t>
  </si>
  <si>
    <t xml:space="preserve">   A780001 MUZEJI  PROG. MUZEJSKO GALERIJSKE DJ.**</t>
  </si>
  <si>
    <t xml:space="preserve">      4241 Knjige</t>
  </si>
  <si>
    <t xml:space="preserve">   A780002 MUZEJI ADMINISTRACIJA I UPRAVLJANJE - OSTALI IZVOR</t>
  </si>
  <si>
    <t xml:space="preserve">    31 Vlastiti prihodi</t>
  </si>
  <si>
    <t xml:space="preserve">    52 Pomoći grad. i župan</t>
  </si>
  <si>
    <t xml:space="preserve">   6362 Kapitalne pomoći proračunskim korisnicima iz proračuna koji im nije nadležan</t>
  </si>
  <si>
    <t xml:space="preserve">   3114 Plaće za posebne uvjete rada</t>
  </si>
  <si>
    <t xml:space="preserve">   3432 Negativne tečajne razlike i razlike zbog primjene valutne klauzule</t>
  </si>
  <si>
    <t xml:space="preserve">      3114 Plaće za posebne uvjete rada</t>
  </si>
  <si>
    <t>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</si>
</sst>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7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3743705557422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3" tint="0.79992065187536243"/>
        <bgColor auto="1"/>
      </patternFill>
    </fill>
    <fill>
      <patternFill patternType="solid">
        <fgColor theme="5" tint="0.79992065187536243"/>
        <bgColor auto="1"/>
      </patternFill>
    </fill>
    <fill>
      <patternFill patternType="solid">
        <fgColor theme="6" tint="0.79992065187536243"/>
        <bgColor auto="1"/>
      </patternFill>
    </fill>
    <fill>
      <patternFill patternType="solid">
        <fgColor theme="8" tint="0.79992065187536243"/>
        <bgColor auto="1"/>
      </patternFill>
    </fill>
    <fill>
      <patternFill patternType="solid">
        <fgColor rgb="FFFFC6C6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10" fillId="2" borderId="1" xfId="0" applyNumberFormat="1" applyFont="1" applyFill="1" applyBorder="1" applyAlignment="1">
      <alignment horizontal="center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5" fillId="0" borderId="0" xfId="0" applyFont="1"/>
    <xf numFmtId="0" fontId="7" fillId="0" borderId="0" xfId="0" applyFont="1"/>
    <xf numFmtId="0" fontId="8" fillId="0" borderId="0" xfId="0" applyFont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9" fontId="10" fillId="2" borderId="1" xfId="0" applyNumberFormat="1" applyFont="1" applyFill="1" applyBorder="1" applyAlignment="1">
      <alignment horizontal="center" wrapText="1"/>
    </xf>
    <xf numFmtId="0" fontId="2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/>
    </xf>
    <xf numFmtId="10" fontId="12" fillId="0" borderId="1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6" fillId="2" borderId="1" xfId="0" applyFont="1" applyFill="1" applyBorder="1" applyAlignment="1">
      <alignment vertical="center"/>
    </xf>
    <xf numFmtId="4" fontId="6" fillId="2" borderId="1" xfId="0" applyNumberFormat="1" applyFont="1" applyFill="1" applyBorder="1" applyAlignment="1">
      <alignment horizontal="right" vertical="center"/>
    </xf>
    <xf numFmtId="10" fontId="6" fillId="2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Alignment="1">
      <alignment horizontal="right" vertical="center"/>
    </xf>
    <xf numFmtId="10" fontId="1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quotePrefix="1" applyFont="1"/>
    <xf numFmtId="0" fontId="14" fillId="3" borderId="2" xfId="0" applyFont="1" applyFill="1" applyBorder="1" applyAlignment="1">
      <alignment horizontal="left" vertical="center"/>
    </xf>
    <xf numFmtId="164" fontId="14" fillId="3" borderId="2" xfId="0" applyNumberFormat="1" applyFont="1" applyFill="1" applyBorder="1" applyAlignment="1">
      <alignment horizontal="right" vertical="center"/>
    </xf>
    <xf numFmtId="10" fontId="14" fillId="3" borderId="2" xfId="0" applyNumberFormat="1" applyFont="1" applyFill="1" applyBorder="1" applyAlignment="1">
      <alignment horizontal="center" vertical="center"/>
    </xf>
    <xf numFmtId="0" fontId="15" fillId="4" borderId="3" xfId="0" applyFont="1" applyFill="1" applyBorder="1" applyAlignment="1">
      <alignment horizontal="left" vertical="center"/>
    </xf>
    <xf numFmtId="164" fontId="15" fillId="4" borderId="3" xfId="0" applyNumberFormat="1" applyFont="1" applyFill="1" applyBorder="1" applyAlignment="1">
      <alignment horizontal="right" vertical="center"/>
    </xf>
    <xf numFmtId="10" fontId="15" fillId="4" borderId="3" xfId="0" applyNumberFormat="1" applyFont="1" applyFill="1" applyBorder="1" applyAlignment="1">
      <alignment horizontal="center" vertical="center"/>
    </xf>
    <xf numFmtId="0" fontId="10" fillId="5" borderId="3" xfId="0" applyFont="1" applyFill="1" applyBorder="1" applyAlignment="1">
      <alignment horizontal="left" vertical="center"/>
    </xf>
    <xf numFmtId="164" fontId="10" fillId="5" borderId="3" xfId="0" applyNumberFormat="1" applyFont="1" applyFill="1" applyBorder="1" applyAlignment="1">
      <alignment horizontal="right" vertical="center"/>
    </xf>
    <xf numFmtId="10" fontId="10" fillId="5" borderId="3" xfId="0" applyNumberFormat="1" applyFont="1" applyFill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164" fontId="12" fillId="0" borderId="3" xfId="0" applyNumberFormat="1" applyFont="1" applyBorder="1" applyAlignment="1">
      <alignment horizontal="right" vertical="center"/>
    </xf>
    <xf numFmtId="10" fontId="12" fillId="0" borderId="3" xfId="0" applyNumberFormat="1" applyFont="1" applyBorder="1" applyAlignment="1">
      <alignment horizontal="center" vertical="center"/>
    </xf>
    <xf numFmtId="0" fontId="6" fillId="2" borderId="4" xfId="0" applyFont="1" applyFill="1" applyBorder="1" applyAlignment="1">
      <alignment vertical="center"/>
    </xf>
    <xf numFmtId="164" fontId="6" fillId="2" borderId="4" xfId="0" applyNumberFormat="1" applyFont="1" applyFill="1" applyBorder="1" applyAlignment="1">
      <alignment vertical="center"/>
    </xf>
    <xf numFmtId="10" fontId="6" fillId="2" borderId="4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wrapText="1"/>
    </xf>
    <xf numFmtId="0" fontId="16" fillId="0" borderId="5" xfId="0" applyFont="1" applyBorder="1" applyAlignment="1">
      <alignment vertical="center"/>
    </xf>
    <xf numFmtId="164" fontId="16" fillId="0" borderId="6" xfId="0" applyNumberFormat="1" applyFont="1" applyBorder="1" applyAlignment="1">
      <alignment vertical="center"/>
    </xf>
    <xf numFmtId="0" fontId="16" fillId="0" borderId="7" xfId="0" applyFont="1" applyBorder="1" applyAlignment="1">
      <alignment horizontal="left" vertical="center"/>
    </xf>
    <xf numFmtId="0" fontId="16" fillId="0" borderId="0" xfId="0" applyFont="1" applyAlignment="1">
      <alignment horizontal="right" vertical="center"/>
    </xf>
    <xf numFmtId="49" fontId="16" fillId="0" borderId="0" xfId="0" applyNumberFormat="1" applyFont="1" applyAlignment="1">
      <alignment horizontal="right" vertical="center"/>
    </xf>
    <xf numFmtId="10" fontId="16" fillId="0" borderId="0" xfId="0" applyNumberFormat="1" applyFont="1" applyAlignment="1">
      <alignment horizontal="center" vertical="center"/>
    </xf>
    <xf numFmtId="0" fontId="9" fillId="6" borderId="3" xfId="0" applyFont="1" applyFill="1" applyBorder="1" applyAlignment="1">
      <alignment horizontal="left" vertical="center"/>
    </xf>
    <xf numFmtId="164" fontId="9" fillId="6" borderId="3" xfId="0" applyNumberFormat="1" applyFont="1" applyFill="1" applyBorder="1" applyAlignment="1">
      <alignment horizontal="right" vertical="center"/>
    </xf>
    <xf numFmtId="10" fontId="9" fillId="6" borderId="3" xfId="0" applyNumberFormat="1" applyFont="1" applyFill="1" applyBorder="1" applyAlignment="1">
      <alignment horizontal="center" vertical="center"/>
    </xf>
    <xf numFmtId="0" fontId="12" fillId="7" borderId="3" xfId="0" applyFont="1" applyFill="1" applyBorder="1" applyAlignment="1">
      <alignment horizontal="left" vertical="center"/>
    </xf>
    <xf numFmtId="164" fontId="12" fillId="7" borderId="3" xfId="0" applyNumberFormat="1" applyFont="1" applyFill="1" applyBorder="1" applyAlignment="1">
      <alignment horizontal="right" vertical="center"/>
    </xf>
    <xf numFmtId="10" fontId="12" fillId="7" borderId="3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17" fillId="8" borderId="3" xfId="0" applyNumberFormat="1" applyFont="1" applyFill="1" applyBorder="1" applyAlignment="1">
      <alignment horizontal="right" vertical="center"/>
    </xf>
    <xf numFmtId="10" fontId="17" fillId="8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4" fillId="8" borderId="3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9"/>
  <sheetViews>
    <sheetView zoomScaleNormal="100" workbookViewId="0">
      <pane ySplit="7" topLeftCell="A11" activePane="bottomLeft" state="frozen"/>
      <selection pane="bottomLeft" activeCell="D26" sqref="D26"/>
    </sheetView>
  </sheetViews>
  <sheetFormatPr defaultColWidth="9.140625" defaultRowHeight="15" x14ac:dyDescent="0.25"/>
  <cols>
    <col min="1" max="1" width="74" style="2" customWidth="1"/>
    <col min="2" max="4" width="19.7109375" style="2" customWidth="1"/>
    <col min="5" max="6" width="15" style="2" customWidth="1"/>
  </cols>
  <sheetData>
    <row r="1" spans="1:6" s="3" customFormat="1" ht="30" customHeight="1" x14ac:dyDescent="0.2">
      <c r="A1" s="4" t="s">
        <v>0</v>
      </c>
      <c r="B1" s="5"/>
      <c r="C1" s="5"/>
      <c r="D1" s="5"/>
      <c r="E1" s="5"/>
      <c r="F1" s="5"/>
    </row>
    <row r="2" spans="1:6" s="6" customFormat="1" ht="30" customHeight="1" x14ac:dyDescent="0.25">
      <c r="A2" s="54" t="s">
        <v>1</v>
      </c>
      <c r="B2" s="54"/>
      <c r="C2" s="54"/>
      <c r="D2" s="54"/>
      <c r="E2" s="54"/>
      <c r="F2" s="54"/>
    </row>
    <row r="3" spans="1:6" s="6" customFormat="1" ht="30" customHeight="1" x14ac:dyDescent="0.25">
      <c r="A3" s="55" t="s">
        <v>2</v>
      </c>
      <c r="B3" s="55"/>
      <c r="C3" s="55"/>
      <c r="D3" s="55"/>
      <c r="E3" s="55"/>
      <c r="F3" s="55"/>
    </row>
    <row r="4" spans="1:6" s="7" customFormat="1" ht="24.95" customHeight="1" x14ac:dyDescent="0.3">
      <c r="A4" s="55" t="s">
        <v>3</v>
      </c>
      <c r="B4" s="55"/>
      <c r="C4" s="55"/>
      <c r="D4" s="55"/>
      <c r="E4" s="55"/>
      <c r="F4" s="55"/>
    </row>
    <row r="5" spans="1:6" s="8" customFormat="1" ht="24.95" customHeight="1" x14ac:dyDescent="0.25">
      <c r="A5" s="9" t="s">
        <v>4</v>
      </c>
      <c r="B5" s="10"/>
      <c r="C5" s="10"/>
      <c r="D5" s="10"/>
      <c r="E5" s="10"/>
      <c r="F5" s="10"/>
    </row>
    <row r="6" spans="1:6" ht="57.6" customHeight="1" x14ac:dyDescent="0.25">
      <c r="A6" s="11" t="s">
        <v>5</v>
      </c>
      <c r="B6" s="11" t="s">
        <v>6</v>
      </c>
      <c r="C6" s="11" t="s">
        <v>7</v>
      </c>
      <c r="D6" s="11" t="s">
        <v>8</v>
      </c>
      <c r="E6" s="11" t="s">
        <v>9</v>
      </c>
      <c r="F6" s="11" t="s">
        <v>10</v>
      </c>
    </row>
    <row r="7" spans="1:6" s="12" customFormat="1" ht="15.95" customHeight="1" x14ac:dyDescent="0.25">
      <c r="A7" s="13" t="s">
        <v>11</v>
      </c>
      <c r="B7" s="13">
        <f>COLUMN()</f>
        <v>2</v>
      </c>
      <c r="C7" s="13">
        <f>COLUMN()</f>
        <v>3</v>
      </c>
      <c r="D7" s="13">
        <f>COLUMN()</f>
        <v>4</v>
      </c>
      <c r="E7" s="13" t="str">
        <f>_xlfn.CONCAT(TEXT(COLUMN(),"@")," (",TEXT(D7,"@")," / ",TEXT(B7,"@"),")")</f>
        <v>5 (4 / 2)</v>
      </c>
      <c r="F7" s="13" t="str">
        <f>_xlfn.CONCAT(TEXT(COLUMN(),"@")," (",TEXT(D7,"@")," / ",TEXT(C7,"@"),")")</f>
        <v>6 (4 / 3)</v>
      </c>
    </row>
    <row r="8" spans="1:6" s="12" customFormat="1" ht="24.95" customHeight="1" x14ac:dyDescent="0.25">
      <c r="A8" s="14" t="s">
        <v>12</v>
      </c>
      <c r="B8" s="15">
        <v>641888.69999999995</v>
      </c>
      <c r="C8" s="15">
        <v>745649.4</v>
      </c>
      <c r="D8" s="15">
        <v>694398.68</v>
      </c>
      <c r="E8" s="16">
        <f t="shared" ref="E8:E14" si="0">IF(B8&lt;&gt;0,D8/B8,"-")</f>
        <v>1.0818054282619403</v>
      </c>
      <c r="F8" s="16">
        <f>IF(C8&lt;&gt;0,D8/C8,"-")</f>
        <v>0.93126700028190201</v>
      </c>
    </row>
    <row r="9" spans="1:6" s="12" customFormat="1" ht="24.95" customHeight="1" x14ac:dyDescent="0.25">
      <c r="A9" s="14" t="s">
        <v>13</v>
      </c>
      <c r="B9" s="15">
        <v>0</v>
      </c>
      <c r="C9" s="15">
        <v>0</v>
      </c>
      <c r="D9" s="15">
        <v>0</v>
      </c>
      <c r="E9" s="16" t="str">
        <f t="shared" si="0"/>
        <v>-</v>
      </c>
      <c r="F9" s="16" t="str">
        <f>IF(C9&lt;&gt;0,D9/C9,"-")</f>
        <v>-</v>
      </c>
    </row>
    <row r="10" spans="1:6" s="17" customFormat="1" ht="30" customHeight="1" x14ac:dyDescent="0.25">
      <c r="A10" s="18" t="s">
        <v>14</v>
      </c>
      <c r="B10" s="19">
        <f>B8+B9</f>
        <v>641888.69999999995</v>
      </c>
      <c r="C10" s="19">
        <f>C8+C9</f>
        <v>745649.4</v>
      </c>
      <c r="D10" s="19">
        <f>D8+D9</f>
        <v>694398.68</v>
      </c>
      <c r="E10" s="20">
        <f t="shared" si="0"/>
        <v>1.0818054282619403</v>
      </c>
      <c r="F10" s="20" t="str">
        <f>IF(C9&lt;&gt;0,D9/C9,"-")</f>
        <v>-</v>
      </c>
    </row>
    <row r="11" spans="1:6" s="12" customFormat="1" ht="24.95" customHeight="1" x14ac:dyDescent="0.25">
      <c r="A11" s="14" t="s">
        <v>15</v>
      </c>
      <c r="B11" s="15">
        <v>623055.02</v>
      </c>
      <c r="C11" s="15">
        <v>736390.4</v>
      </c>
      <c r="D11" s="15">
        <v>707093.38</v>
      </c>
      <c r="E11" s="16">
        <f t="shared" si="0"/>
        <v>1.1348811217346424</v>
      </c>
      <c r="F11" s="16">
        <f>IF(C11&lt;&gt;0,D11/C11,"-")</f>
        <v>0.96021536945620145</v>
      </c>
    </row>
    <row r="12" spans="1:6" s="12" customFormat="1" ht="24.95" customHeight="1" x14ac:dyDescent="0.25">
      <c r="A12" s="14" t="s">
        <v>16</v>
      </c>
      <c r="B12" s="15">
        <v>20762.169999999998</v>
      </c>
      <c r="C12" s="15">
        <v>9259</v>
      </c>
      <c r="D12" s="15">
        <v>8525.16</v>
      </c>
      <c r="E12" s="16">
        <f t="shared" si="0"/>
        <v>0.41061025894692127</v>
      </c>
      <c r="F12" s="16">
        <f>IF(C12&lt;&gt;0,D12/C12,"-")</f>
        <v>0.92074306080570256</v>
      </c>
    </row>
    <row r="13" spans="1:6" ht="30" customHeight="1" x14ac:dyDescent="0.25">
      <c r="A13" s="18" t="s">
        <v>17</v>
      </c>
      <c r="B13" s="19">
        <f>B11+B12</f>
        <v>643817.19000000006</v>
      </c>
      <c r="C13" s="19">
        <f>C11+C12</f>
        <v>745649.4</v>
      </c>
      <c r="D13" s="19">
        <f>D11+D12</f>
        <v>715618.54</v>
      </c>
      <c r="E13" s="20">
        <f t="shared" si="0"/>
        <v>1.1115244375503548</v>
      </c>
      <c r="F13" s="20">
        <f>IF(C13&lt;&gt;0,D13/C13,"-")</f>
        <v>0.95972522743262456</v>
      </c>
    </row>
    <row r="14" spans="1:6" ht="30" customHeight="1" x14ac:dyDescent="0.25">
      <c r="A14" s="18" t="s">
        <v>18</v>
      </c>
      <c r="B14" s="19">
        <f>B8+B9-B11-B12</f>
        <v>-1928.4900000000634</v>
      </c>
      <c r="C14" s="19">
        <f>C8+C9-C11-C12</f>
        <v>0</v>
      </c>
      <c r="D14" s="19">
        <f>D8+D9-D11-D12</f>
        <v>-21219.859999999953</v>
      </c>
      <c r="E14" s="20">
        <f t="shared" si="0"/>
        <v>11.003354956468145</v>
      </c>
      <c r="F14" s="20" t="str">
        <f>IF(C14&lt;&gt;0,D14/C14,"-")</f>
        <v>-</v>
      </c>
    </row>
    <row r="15" spans="1:6" x14ac:dyDescent="0.25">
      <c r="A15" s="21"/>
      <c r="B15" s="22"/>
      <c r="C15" s="22"/>
      <c r="D15" s="22"/>
      <c r="E15" s="23"/>
      <c r="F15" s="23"/>
    </row>
    <row r="16" spans="1:6" x14ac:dyDescent="0.25">
      <c r="A16" s="21"/>
      <c r="B16" s="22"/>
      <c r="C16" s="22"/>
      <c r="D16" s="22"/>
      <c r="E16" s="23"/>
      <c r="F16" s="23"/>
    </row>
    <row r="17" spans="1:6" s="8" customFormat="1" ht="21.75" customHeight="1" x14ac:dyDescent="0.2">
      <c r="A17" s="24" t="s">
        <v>19</v>
      </c>
      <c r="B17" s="10"/>
      <c r="C17" s="10"/>
      <c r="D17" s="10"/>
      <c r="E17" s="10"/>
      <c r="F17" s="10"/>
    </row>
    <row r="18" spans="1:6" ht="57.6" customHeight="1" x14ac:dyDescent="0.25">
      <c r="A18" s="11" t="s">
        <v>5</v>
      </c>
      <c r="B18" s="11" t="str">
        <f>B6</f>
        <v>Ostvarenje /
Izvršenje
01.-12.2024.</v>
      </c>
      <c r="C18" s="11" t="str">
        <f>C6</f>
        <v>Izvorni plan
2025.</v>
      </c>
      <c r="D18" s="11" t="str">
        <f>D6</f>
        <v>Ostvarenje /
Izvršenje
01.-12.2025.</v>
      </c>
      <c r="E18" s="11" t="str">
        <f>E6</f>
        <v>Indeks
izvršenja
01.-12.2024.</v>
      </c>
      <c r="F18" s="11" t="str">
        <f>F6</f>
        <v>Indeks
izvršenja
01.-12.2025.</v>
      </c>
    </row>
    <row r="19" spans="1:6" s="12" customFormat="1" ht="15.95" customHeight="1" x14ac:dyDescent="0.25">
      <c r="A19" s="13" t="s">
        <v>11</v>
      </c>
      <c r="B19" s="13">
        <f>COLUMN()</f>
        <v>2</v>
      </c>
      <c r="C19" s="13">
        <f>COLUMN()</f>
        <v>3</v>
      </c>
      <c r="D19" s="13">
        <f>COLUMN()</f>
        <v>4</v>
      </c>
      <c r="E19" s="13" t="str">
        <f>_xlfn.CONCAT(TEXT(COLUMN(),"@")," (",TEXT(D19,"@")," / ",TEXT(B19,"@"),")")</f>
        <v>5 (4 / 2)</v>
      </c>
      <c r="F19" s="13" t="str">
        <f>_xlfn.CONCAT(TEXT(COLUMN(),"@")," (",TEXT(D19,"@")," / ",TEXT(C19,"@"),")")</f>
        <v>6 (4 / 3)</v>
      </c>
    </row>
    <row r="20" spans="1:6" s="12" customFormat="1" ht="24.95" customHeight="1" x14ac:dyDescent="0.25">
      <c r="A20" s="14" t="s">
        <v>20</v>
      </c>
      <c r="B20" s="15">
        <v>0</v>
      </c>
      <c r="C20" s="15">
        <v>0</v>
      </c>
      <c r="D20" s="15">
        <v>0</v>
      </c>
      <c r="E20" s="16" t="str">
        <f t="shared" ref="E20:E26" si="1">IF(B20&lt;&gt;0,D20/B20,"-")</f>
        <v>-</v>
      </c>
      <c r="F20" s="16" t="str">
        <f t="shared" ref="F20:F26" si="2">IF(C20&lt;&gt;0,D20/C20,"-")</f>
        <v>-</v>
      </c>
    </row>
    <row r="21" spans="1:6" s="12" customFormat="1" ht="24.95" customHeight="1" x14ac:dyDescent="0.25">
      <c r="A21" s="14" t="s">
        <v>21</v>
      </c>
      <c r="B21" s="15">
        <v>0</v>
      </c>
      <c r="C21" s="15">
        <v>0</v>
      </c>
      <c r="D21" s="15">
        <v>0</v>
      </c>
      <c r="E21" s="16" t="str">
        <f t="shared" si="1"/>
        <v>-</v>
      </c>
      <c r="F21" s="16" t="str">
        <f t="shared" si="2"/>
        <v>-</v>
      </c>
    </row>
    <row r="22" spans="1:6" s="12" customFormat="1" ht="30" customHeight="1" x14ac:dyDescent="0.25">
      <c r="A22" s="18" t="s">
        <v>22</v>
      </c>
      <c r="B22" s="19">
        <f>B20-B21</f>
        <v>0</v>
      </c>
      <c r="C22" s="19">
        <f>C20-C21</f>
        <v>0</v>
      </c>
      <c r="D22" s="19">
        <f>D20-D21</f>
        <v>0</v>
      </c>
      <c r="E22" s="20" t="str">
        <f t="shared" si="1"/>
        <v>-</v>
      </c>
      <c r="F22" s="20" t="str">
        <f t="shared" si="2"/>
        <v>-</v>
      </c>
    </row>
    <row r="23" spans="1:6" s="12" customFormat="1" ht="24.95" customHeight="1" x14ac:dyDescent="0.25">
      <c r="A23" s="14" t="s">
        <v>23</v>
      </c>
      <c r="B23" s="15">
        <v>169933.68</v>
      </c>
      <c r="C23" s="15">
        <v>163996.10999999999</v>
      </c>
      <c r="D23" s="15">
        <v>169933.68</v>
      </c>
      <c r="E23" s="16">
        <f t="shared" si="1"/>
        <v>1</v>
      </c>
      <c r="F23" s="16">
        <f t="shared" si="2"/>
        <v>1.0362055539000286</v>
      </c>
    </row>
    <row r="24" spans="1:6" s="12" customFormat="1" ht="24.95" customHeight="1" x14ac:dyDescent="0.25">
      <c r="A24" s="14" t="s">
        <v>24</v>
      </c>
      <c r="B24" s="15">
        <v>169933.68</v>
      </c>
      <c r="C24" s="15">
        <v>163996.10999999999</v>
      </c>
      <c r="D24" s="15">
        <v>150066.51999999999</v>
      </c>
      <c r="E24" s="16">
        <f t="shared" si="1"/>
        <v>0.88308874379699187</v>
      </c>
      <c r="F24" s="16">
        <f t="shared" si="2"/>
        <v>0.91506146090904228</v>
      </c>
    </row>
    <row r="25" spans="1:6" ht="30" customHeight="1" x14ac:dyDescent="0.25">
      <c r="A25" s="18" t="s">
        <v>25</v>
      </c>
      <c r="B25" s="19">
        <f>B20-B21+B23-B24</f>
        <v>0</v>
      </c>
      <c r="C25" s="19">
        <f>C20-C21+C23-C24</f>
        <v>0</v>
      </c>
      <c r="D25" s="19">
        <f>D20-D21+D23-D24</f>
        <v>19867.160000000003</v>
      </c>
      <c r="E25" s="20" t="str">
        <f t="shared" si="1"/>
        <v>-</v>
      </c>
      <c r="F25" s="20" t="str">
        <f t="shared" si="2"/>
        <v>-</v>
      </c>
    </row>
    <row r="26" spans="1:6" ht="30" customHeight="1" x14ac:dyDescent="0.25">
      <c r="A26" s="18" t="s">
        <v>26</v>
      </c>
      <c r="B26" s="19">
        <f>B14+B25</f>
        <v>-1928.4900000000634</v>
      </c>
      <c r="C26" s="19">
        <f>C14+C25</f>
        <v>0</v>
      </c>
      <c r="D26" s="19">
        <f>D14+D25</f>
        <v>-1352.6999999999498</v>
      </c>
      <c r="E26" s="20">
        <f t="shared" si="1"/>
        <v>0.70142961591706743</v>
      </c>
      <c r="F26" s="20" t="str">
        <f t="shared" si="2"/>
        <v>-</v>
      </c>
    </row>
    <row r="27" spans="1:6" x14ac:dyDescent="0.25">
      <c r="A27" s="12"/>
      <c r="B27" s="12"/>
      <c r="C27" s="12"/>
      <c r="D27" s="12"/>
      <c r="E27" s="12"/>
      <c r="F27" s="12"/>
    </row>
    <row r="28" spans="1:6" x14ac:dyDescent="0.25">
      <c r="A28" s="12"/>
      <c r="B28" s="12"/>
      <c r="C28" s="12"/>
      <c r="D28" s="12"/>
      <c r="E28" s="12"/>
      <c r="F28" s="12"/>
    </row>
    <row r="29" spans="1:6" x14ac:dyDescent="0.25">
      <c r="C29" s="25"/>
    </row>
  </sheetData>
  <mergeCells count="3">
    <mergeCell ref="A2:F2"/>
    <mergeCell ref="A4:F4"/>
    <mergeCell ref="A3:F3"/>
  </mergeCells>
  <pageMargins left="0.39370078740157499" right="0.39370078740157499" top="0.39370078740157499" bottom="0.39370078740157499" header="0.23622047244094499" footer="0.23622047244094499"/>
  <pageSetup paperSize="9" scale="58" fitToHeight="0" orientation="portrait" r:id="rId1"/>
  <headerFooter>
    <oddFooter>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140"/>
  <sheetViews>
    <sheetView zoomScaleNormal="100" workbookViewId="0">
      <pane ySplit="6" topLeftCell="A137" activePane="bottomLeft" state="frozen"/>
      <selection pane="bottomLeft" activeCell="E125" sqref="E125"/>
    </sheetView>
  </sheetViews>
  <sheetFormatPr defaultColWidth="9.140625" defaultRowHeight="15" x14ac:dyDescent="0.25"/>
  <cols>
    <col min="1" max="1" width="73.7109375" style="2" customWidth="1"/>
    <col min="2" max="2" width="29.710937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5" t="s">
        <v>2</v>
      </c>
      <c r="B1" s="55"/>
      <c r="C1" s="55"/>
      <c r="D1" s="55"/>
      <c r="E1" s="55"/>
      <c r="F1" s="55"/>
    </row>
    <row r="2" spans="1:6" s="6" customFormat="1" ht="30" customHeight="1" x14ac:dyDescent="0.25">
      <c r="A2" s="55" t="s">
        <v>27</v>
      </c>
      <c r="B2" s="55"/>
      <c r="C2" s="55"/>
      <c r="D2" s="55"/>
      <c r="E2" s="55"/>
      <c r="F2" s="55"/>
    </row>
    <row r="3" spans="1:6" s="7" customFormat="1" ht="24.95" customHeight="1" x14ac:dyDescent="0.3">
      <c r="A3" s="55" t="s">
        <v>28</v>
      </c>
      <c r="B3" s="55"/>
      <c r="C3" s="55"/>
      <c r="D3" s="55"/>
      <c r="E3" s="55"/>
      <c r="F3" s="55"/>
    </row>
    <row r="4" spans="1:6" s="8" customFormat="1" ht="24.95" customHeight="1" x14ac:dyDescent="0.25">
      <c r="A4" s="9" t="s">
        <v>29</v>
      </c>
      <c r="B4" s="10"/>
      <c r="C4" s="10"/>
      <c r="D4" s="10"/>
      <c r="E4" s="10"/>
      <c r="F4" s="10"/>
    </row>
    <row r="5" spans="1:6" ht="57.6" customHeight="1" x14ac:dyDescent="0.25">
      <c r="A5" s="1" t="s">
        <v>30</v>
      </c>
      <c r="B5" s="1" t="s">
        <v>31</v>
      </c>
      <c r="C5" s="1" t="s">
        <v>7</v>
      </c>
      <c r="D5" s="1" t="s">
        <v>32</v>
      </c>
      <c r="E5" s="11" t="s">
        <v>33</v>
      </c>
      <c r="F5" s="11" t="s">
        <v>34</v>
      </c>
    </row>
    <row r="6" spans="1:6" s="12" customFormat="1" ht="15.95" customHeight="1" x14ac:dyDescent="0.25">
      <c r="A6" s="13" t="s">
        <v>11</v>
      </c>
      <c r="B6" s="13">
        <f>COLUMN()</f>
        <v>2</v>
      </c>
      <c r="C6" s="13">
        <v>3</v>
      </c>
      <c r="D6" s="13">
        <f>COLUMN()</f>
        <v>4</v>
      </c>
      <c r="E6" s="13" t="str">
        <f>_xlfn.CONCAT(TEXT(COLUMN(),"@")," (",TEXT(D6,"@")," / ",TEXT(B6,"@"),")")</f>
        <v>5 (4 / 2)</v>
      </c>
      <c r="F6" s="13" t="str">
        <f>_xlfn.CONCAT(TEXT(COLUMN(),"@")," (",TEXT(D6,"@")," / ",TEXT(C6,"@"),")")</f>
        <v>6 (4 / 3)</v>
      </c>
    </row>
    <row r="7" spans="1:6" x14ac:dyDescent="0.25">
      <c r="A7" s="26" t="s">
        <v>12</v>
      </c>
      <c r="B7" s="27">
        <f>SUBTOTAL(9,B10:B30)</f>
        <v>641888.69999999995</v>
      </c>
      <c r="C7" s="27">
        <v>745649.4</v>
      </c>
      <c r="D7" s="27">
        <f>SUBTOTAL(9,D10:D30)</f>
        <v>694398.68</v>
      </c>
      <c r="E7" s="28">
        <f t="shared" ref="E7:E31" si="0">IF(B7&lt;&gt;0,D7/B7,"-")</f>
        <v>1.0818054282619403</v>
      </c>
      <c r="F7" s="28">
        <f t="shared" ref="F7:F31" si="1">IF(C7&lt;&gt;0,D7/C7,"-")</f>
        <v>0.93126700028190201</v>
      </c>
    </row>
    <row r="8" spans="1:6" x14ac:dyDescent="0.25">
      <c r="A8" s="29" t="s">
        <v>35</v>
      </c>
      <c r="B8" s="30">
        <f>SUBTOTAL(9,B10:B10)</f>
        <v>0</v>
      </c>
      <c r="C8" s="30">
        <f>SUBTOTAL(9,C10:C10)</f>
        <v>0</v>
      </c>
      <c r="D8" s="30">
        <f>SUBTOTAL(9,D10:D10)</f>
        <v>0</v>
      </c>
      <c r="E8" s="31" t="str">
        <f t="shared" si="0"/>
        <v>-</v>
      </c>
      <c r="F8" s="31" t="str">
        <f t="shared" si="1"/>
        <v>-</v>
      </c>
    </row>
    <row r="9" spans="1:6" x14ac:dyDescent="0.25">
      <c r="A9" s="32" t="s">
        <v>36</v>
      </c>
      <c r="B9" s="33">
        <f>SUBTOTAL(9,B10:B10)</f>
        <v>0</v>
      </c>
      <c r="C9" s="33">
        <f>SUBTOTAL(9,C10:C10)</f>
        <v>0</v>
      </c>
      <c r="D9" s="33">
        <f>SUBTOTAL(9,D10:D10)</f>
        <v>0</v>
      </c>
      <c r="E9" s="34" t="str">
        <f t="shared" si="0"/>
        <v>-</v>
      </c>
      <c r="F9" s="34" t="str">
        <f t="shared" si="1"/>
        <v>-</v>
      </c>
    </row>
    <row r="10" spans="1:6" x14ac:dyDescent="0.25">
      <c r="A10" s="35" t="s">
        <v>37</v>
      </c>
      <c r="B10" s="36">
        <v>0</v>
      </c>
      <c r="C10" s="36">
        <v>0</v>
      </c>
      <c r="D10" s="36">
        <v>0</v>
      </c>
      <c r="E10" s="37" t="str">
        <f t="shared" si="0"/>
        <v>-</v>
      </c>
      <c r="F10" s="37" t="str">
        <f t="shared" si="1"/>
        <v>-</v>
      </c>
    </row>
    <row r="11" spans="1:6" x14ac:dyDescent="0.25">
      <c r="A11" s="29" t="s">
        <v>38</v>
      </c>
      <c r="B11" s="30">
        <f>SUBTOTAL(9,B13:B15)</f>
        <v>35458.119999999995</v>
      </c>
      <c r="C11" s="30">
        <f>SUBTOTAL(9,C13:C15)</f>
        <v>26200.400000000001</v>
      </c>
      <c r="D11" s="30">
        <f>SUBTOTAL(9,D13:D15)</f>
        <v>9400</v>
      </c>
      <c r="E11" s="31">
        <f t="shared" si="0"/>
        <v>0.26510147746129803</v>
      </c>
      <c r="F11" s="31">
        <f t="shared" si="1"/>
        <v>0.35877314850154957</v>
      </c>
    </row>
    <row r="12" spans="1:6" x14ac:dyDescent="0.25">
      <c r="A12" s="32" t="s">
        <v>39</v>
      </c>
      <c r="B12" s="33">
        <f>SUBTOTAL(9,B13:B13)</f>
        <v>24408.12</v>
      </c>
      <c r="C12" s="33">
        <f>SUBTOTAL(9,C13:C13)</f>
        <v>15350.4</v>
      </c>
      <c r="D12" s="33">
        <f>SUBTOTAL(9,D13:D13)</f>
        <v>0</v>
      </c>
      <c r="E12" s="34">
        <f t="shared" si="0"/>
        <v>0</v>
      </c>
      <c r="F12" s="34">
        <f t="shared" si="1"/>
        <v>0</v>
      </c>
    </row>
    <row r="13" spans="1:6" x14ac:dyDescent="0.25">
      <c r="A13" s="35" t="s">
        <v>40</v>
      </c>
      <c r="B13" s="36">
        <v>24408.12</v>
      </c>
      <c r="C13" s="36">
        <v>15350.4</v>
      </c>
      <c r="D13" s="36">
        <v>0</v>
      </c>
      <c r="E13" s="37">
        <f t="shared" si="0"/>
        <v>0</v>
      </c>
      <c r="F13" s="37">
        <f t="shared" si="1"/>
        <v>0</v>
      </c>
    </row>
    <row r="14" spans="1:6" x14ac:dyDescent="0.25">
      <c r="A14" s="32" t="s">
        <v>41</v>
      </c>
      <c r="B14" s="33">
        <f>SUBTOTAL(9,B15:B15)</f>
        <v>11050</v>
      </c>
      <c r="C14" s="33">
        <f>SUBTOTAL(9,C15:C15)</f>
        <v>10850</v>
      </c>
      <c r="D14" s="33">
        <f>SUBTOTAL(9,D15:D16)</f>
        <v>10850</v>
      </c>
      <c r="E14" s="34">
        <f t="shared" si="0"/>
        <v>0.98190045248868774</v>
      </c>
      <c r="F14" s="34">
        <f t="shared" si="1"/>
        <v>1</v>
      </c>
    </row>
    <row r="15" spans="1:6" x14ac:dyDescent="0.25">
      <c r="A15" s="35" t="s">
        <v>42</v>
      </c>
      <c r="B15" s="36">
        <v>11050</v>
      </c>
      <c r="C15" s="36">
        <v>10850</v>
      </c>
      <c r="D15" s="36">
        <v>9400</v>
      </c>
      <c r="E15" s="37">
        <f t="shared" si="0"/>
        <v>0.85067873303167418</v>
      </c>
      <c r="F15" s="37">
        <f t="shared" si="1"/>
        <v>0.86635944700460832</v>
      </c>
    </row>
    <row r="16" spans="1:6" x14ac:dyDescent="0.25">
      <c r="A16" s="35" t="s">
        <v>189</v>
      </c>
      <c r="B16" s="36">
        <v>0</v>
      </c>
      <c r="C16" s="36">
        <v>0</v>
      </c>
      <c r="D16" s="36">
        <v>1450</v>
      </c>
      <c r="E16" s="37"/>
      <c r="F16" s="37"/>
    </row>
    <row r="17" spans="1:6" x14ac:dyDescent="0.25">
      <c r="A17" s="29" t="s">
        <v>43</v>
      </c>
      <c r="B17" s="30">
        <f>SUBTOTAL(9,B19:B19)</f>
        <v>0.9</v>
      </c>
      <c r="C17" s="30">
        <v>0</v>
      </c>
      <c r="D17" s="30">
        <f>SUBTOTAL(9,D19:D19)</f>
        <v>0.85</v>
      </c>
      <c r="E17" s="31">
        <f t="shared" si="0"/>
        <v>0.94444444444444442</v>
      </c>
      <c r="F17" s="31" t="str">
        <f t="shared" si="1"/>
        <v>-</v>
      </c>
    </row>
    <row r="18" spans="1:6" x14ac:dyDescent="0.25">
      <c r="A18" s="32" t="s">
        <v>44</v>
      </c>
      <c r="B18" s="33">
        <f>SUBTOTAL(9,B19:B19)</f>
        <v>0.9</v>
      </c>
      <c r="C18" s="33"/>
      <c r="D18" s="33">
        <f>SUBTOTAL(9,D19:D19)</f>
        <v>0.85</v>
      </c>
      <c r="E18" s="34">
        <f t="shared" si="0"/>
        <v>0.94444444444444442</v>
      </c>
      <c r="F18" s="34" t="str">
        <f t="shared" si="1"/>
        <v>-</v>
      </c>
    </row>
    <row r="19" spans="1:6" x14ac:dyDescent="0.25">
      <c r="A19" s="35" t="s">
        <v>45</v>
      </c>
      <c r="B19" s="36">
        <v>0.9</v>
      </c>
      <c r="C19" s="36">
        <v>0</v>
      </c>
      <c r="D19" s="36">
        <v>0.85</v>
      </c>
      <c r="E19" s="37">
        <f t="shared" si="0"/>
        <v>0.94444444444444442</v>
      </c>
      <c r="F19" s="37" t="str">
        <f t="shared" si="1"/>
        <v>-</v>
      </c>
    </row>
    <row r="20" spans="1:6" x14ac:dyDescent="0.25">
      <c r="A20" s="29" t="s">
        <v>46</v>
      </c>
      <c r="B20" s="30">
        <f>SUBTOTAL(9,B22:B23)</f>
        <v>17267.79</v>
      </c>
      <c r="C20" s="30">
        <f>SUBTOTAL(9,C22:C23)</f>
        <v>34000</v>
      </c>
      <c r="D20" s="30">
        <f>SUBTOTAL(9,D22:D23)</f>
        <v>33561.49</v>
      </c>
      <c r="E20" s="31">
        <f t="shared" si="0"/>
        <v>1.943589191205128</v>
      </c>
      <c r="F20" s="31">
        <f t="shared" si="1"/>
        <v>0.98710264705882345</v>
      </c>
    </row>
    <row r="21" spans="1:6" x14ac:dyDescent="0.25">
      <c r="A21" s="32" t="s">
        <v>47</v>
      </c>
      <c r="B21" s="33">
        <f>SUBTOTAL(9,B22:B23)</f>
        <v>17267.79</v>
      </c>
      <c r="C21" s="33">
        <f>SUBTOTAL(9,C22:C23)</f>
        <v>34000</v>
      </c>
      <c r="D21" s="33">
        <f>SUBTOTAL(9,D22:D23)</f>
        <v>33561.49</v>
      </c>
      <c r="E21" s="34">
        <f t="shared" si="0"/>
        <v>1.943589191205128</v>
      </c>
      <c r="F21" s="34">
        <f t="shared" si="1"/>
        <v>0.98710264705882345</v>
      </c>
    </row>
    <row r="22" spans="1:6" x14ac:dyDescent="0.25">
      <c r="A22" s="35" t="s">
        <v>48</v>
      </c>
      <c r="B22" s="36">
        <v>1483.5</v>
      </c>
      <c r="C22" s="36">
        <v>1000</v>
      </c>
      <c r="D22" s="36">
        <v>2526.8000000000002</v>
      </c>
      <c r="E22" s="37">
        <f t="shared" si="0"/>
        <v>1.7032692955847659</v>
      </c>
      <c r="F22" s="37">
        <f t="shared" si="1"/>
        <v>2.5268000000000002</v>
      </c>
    </row>
    <row r="23" spans="1:6" x14ac:dyDescent="0.25">
      <c r="A23" s="35" t="s">
        <v>49</v>
      </c>
      <c r="B23" s="36">
        <v>15784.29</v>
      </c>
      <c r="C23" s="36">
        <v>33000</v>
      </c>
      <c r="D23" s="36">
        <v>31034.69</v>
      </c>
      <c r="E23" s="37">
        <f t="shared" si="0"/>
        <v>1.9661758622022274</v>
      </c>
      <c r="F23" s="37">
        <f t="shared" si="1"/>
        <v>0.94044515151515151</v>
      </c>
    </row>
    <row r="24" spans="1:6" x14ac:dyDescent="0.25">
      <c r="A24" s="29" t="s">
        <v>50</v>
      </c>
      <c r="B24" s="30">
        <f>SUBTOTAL(9,B26:B27)</f>
        <v>589161.89</v>
      </c>
      <c r="C24" s="30">
        <f>SUBTOTAL(9,C26:C27)</f>
        <v>685449</v>
      </c>
      <c r="D24" s="30">
        <f>SUBTOTAL(9,D26:D27)</f>
        <v>649986.34000000008</v>
      </c>
      <c r="E24" s="31">
        <f t="shared" si="0"/>
        <v>1.1032389416769643</v>
      </c>
      <c r="F24" s="31">
        <f t="shared" si="1"/>
        <v>0.94826360531563991</v>
      </c>
    </row>
    <row r="25" spans="1:6" x14ac:dyDescent="0.25">
      <c r="A25" s="32" t="s">
        <v>51</v>
      </c>
      <c r="B25" s="33">
        <f>SUBTOTAL(9,B26:B27)</f>
        <v>589161.89</v>
      </c>
      <c r="C25" s="33">
        <f>SUBTOTAL(9,C26:C27)</f>
        <v>685449</v>
      </c>
      <c r="D25" s="33">
        <f>SUBTOTAL(9,D26:D27)</f>
        <v>649986.34000000008</v>
      </c>
      <c r="E25" s="34">
        <f t="shared" si="0"/>
        <v>1.1032389416769643</v>
      </c>
      <c r="F25" s="34">
        <f t="shared" si="1"/>
        <v>0.94826360531563991</v>
      </c>
    </row>
    <row r="26" spans="1:6" x14ac:dyDescent="0.25">
      <c r="A26" s="35" t="s">
        <v>52</v>
      </c>
      <c r="B26" s="36">
        <v>572591.89</v>
      </c>
      <c r="C26" s="36">
        <v>678190</v>
      </c>
      <c r="D26" s="36">
        <v>642911.18000000005</v>
      </c>
      <c r="E26" s="37">
        <f t="shared" si="0"/>
        <v>1.1228087425408697</v>
      </c>
      <c r="F26" s="37">
        <f t="shared" si="1"/>
        <v>0.94798091980123567</v>
      </c>
    </row>
    <row r="27" spans="1:6" x14ac:dyDescent="0.25">
      <c r="A27" s="35" t="s">
        <v>53</v>
      </c>
      <c r="B27" s="36">
        <v>16570</v>
      </c>
      <c r="C27" s="36">
        <v>7259</v>
      </c>
      <c r="D27" s="36">
        <v>7075.16</v>
      </c>
      <c r="E27" s="37">
        <f t="shared" si="0"/>
        <v>0.42698611949305976</v>
      </c>
      <c r="F27" s="37">
        <f t="shared" si="1"/>
        <v>0.97467419754787155</v>
      </c>
    </row>
    <row r="28" spans="1:6" x14ac:dyDescent="0.25">
      <c r="A28" s="29" t="s">
        <v>54</v>
      </c>
      <c r="B28" s="30">
        <f>SUBTOTAL(9,B30:B30)</f>
        <v>0</v>
      </c>
      <c r="C28" s="30">
        <v>0</v>
      </c>
      <c r="D28" s="30">
        <f>SUBTOTAL(9,D30:D30)</f>
        <v>0</v>
      </c>
      <c r="E28" s="31" t="str">
        <f t="shared" si="0"/>
        <v>-</v>
      </c>
      <c r="F28" s="31" t="str">
        <f t="shared" si="1"/>
        <v>-</v>
      </c>
    </row>
    <row r="29" spans="1:6" x14ac:dyDescent="0.25">
      <c r="A29" s="32" t="s">
        <v>55</v>
      </c>
      <c r="B29" s="33">
        <f>SUBTOTAL(9,B30:B30)</f>
        <v>0</v>
      </c>
      <c r="C29" s="33">
        <f>SUBTOTAL(9,C30:C30)</f>
        <v>0</v>
      </c>
      <c r="D29" s="33">
        <f>SUBTOTAL(9,D30:D30)</f>
        <v>0</v>
      </c>
      <c r="E29" s="34" t="str">
        <f t="shared" si="0"/>
        <v>-</v>
      </c>
      <c r="F29" s="34" t="str">
        <f t="shared" si="1"/>
        <v>-</v>
      </c>
    </row>
    <row r="30" spans="1:6" x14ac:dyDescent="0.25">
      <c r="A30" s="35" t="s">
        <v>56</v>
      </c>
      <c r="B30" s="36">
        <v>0</v>
      </c>
      <c r="C30" s="36"/>
      <c r="D30" s="36">
        <v>0</v>
      </c>
      <c r="E30" s="37" t="str">
        <f t="shared" si="0"/>
        <v>-</v>
      </c>
      <c r="F30" s="37" t="str">
        <f t="shared" si="1"/>
        <v>-</v>
      </c>
    </row>
    <row r="31" spans="1:6" ht="20.100000000000001" customHeight="1" x14ac:dyDescent="0.25">
      <c r="A31" s="38" t="s">
        <v>57</v>
      </c>
      <c r="B31" s="39">
        <f>IFERROR(SUBTOTAL(9,B10:B30),0)</f>
        <v>641888.69999999995</v>
      </c>
      <c r="C31" s="39">
        <v>745649.4</v>
      </c>
      <c r="D31" s="39">
        <f>IFERROR(SUBTOTAL(9,D10:D30),0)</f>
        <v>694398.68</v>
      </c>
      <c r="E31" s="40">
        <f t="shared" si="0"/>
        <v>1.0818054282619403</v>
      </c>
      <c r="F31" s="40">
        <f t="shared" si="1"/>
        <v>0.93126700028190201</v>
      </c>
    </row>
    <row r="32" spans="1:6" x14ac:dyDescent="0.25">
      <c r="A32" s="12"/>
      <c r="B32" s="12"/>
      <c r="C32" s="12"/>
      <c r="D32" s="12"/>
      <c r="E32" s="12"/>
      <c r="F32" s="12"/>
    </row>
    <row r="33" spans="1:6" x14ac:dyDescent="0.25">
      <c r="A33" s="12"/>
      <c r="B33" s="12"/>
      <c r="C33" s="12"/>
      <c r="D33" s="12"/>
      <c r="E33" s="12"/>
      <c r="F33" s="12"/>
    </row>
    <row r="34" spans="1:6" s="8" customFormat="1" ht="24.95" customHeight="1" x14ac:dyDescent="0.25">
      <c r="A34" s="9" t="s">
        <v>58</v>
      </c>
      <c r="B34" s="10"/>
      <c r="C34" s="10"/>
      <c r="D34" s="10"/>
      <c r="E34" s="10"/>
      <c r="F34" s="10"/>
    </row>
    <row r="35" spans="1:6" ht="57.6" customHeight="1" x14ac:dyDescent="0.25">
      <c r="A35" s="41" t="s">
        <v>30</v>
      </c>
      <c r="B35" s="11" t="s">
        <v>31</v>
      </c>
      <c r="C35" s="11" t="s">
        <v>7</v>
      </c>
      <c r="D35" s="11" t="s">
        <v>32</v>
      </c>
      <c r="E35" s="11" t="s">
        <v>33</v>
      </c>
      <c r="F35" s="11" t="s">
        <v>34</v>
      </c>
    </row>
    <row r="36" spans="1:6" s="12" customFormat="1" ht="15.95" customHeight="1" x14ac:dyDescent="0.25">
      <c r="A36" s="13" t="s">
        <v>11</v>
      </c>
      <c r="B36" s="13">
        <f>COLUMN()</f>
        <v>2</v>
      </c>
      <c r="C36" s="13">
        <v>3</v>
      </c>
      <c r="D36" s="13">
        <f>COLUMN()</f>
        <v>4</v>
      </c>
      <c r="E36" s="13" t="str">
        <f>_xlfn.CONCAT(TEXT(COLUMN(),"@")," (",TEXT(D36,"@")," / ",TEXT(B36,"@"),")")</f>
        <v>5 (4 / 2)</v>
      </c>
      <c r="F36" s="13" t="str">
        <f>_xlfn.CONCAT(TEXT(COLUMN(),"@")," (",TEXT(D36,"@")," / ",TEXT(C36,"@"),")")</f>
        <v>6 (4 / 3)</v>
      </c>
    </row>
    <row r="37" spans="1:6" x14ac:dyDescent="0.25">
      <c r="A37" s="26" t="s">
        <v>15</v>
      </c>
      <c r="B37" s="27">
        <f>SUBTOTAL(9,B40:B86)</f>
        <v>623055.0199999999</v>
      </c>
      <c r="C37" s="27">
        <f>SUBTOTAL(9,C40:C86)</f>
        <v>736390.4</v>
      </c>
      <c r="D37" s="27">
        <f>SUBTOTAL(9,D40:D86)</f>
        <v>707093.38</v>
      </c>
      <c r="E37" s="28">
        <f t="shared" ref="E37:E69" si="2">IF(B37&lt;&gt;0,D37/B37,"-")</f>
        <v>1.1348811217346424</v>
      </c>
      <c r="F37" s="28">
        <f t="shared" ref="F37:F69" si="3">IF(C37&lt;&gt;0,D37/C37,"-")</f>
        <v>0.96021536945620145</v>
      </c>
    </row>
    <row r="38" spans="1:6" x14ac:dyDescent="0.25">
      <c r="A38" s="29" t="s">
        <v>59</v>
      </c>
      <c r="B38" s="30">
        <f>SUBTOTAL(9,B40:B46)</f>
        <v>514245.65</v>
      </c>
      <c r="C38" s="30">
        <f>SUBTOTAL(9,C40:C46)</f>
        <v>586122.12</v>
      </c>
      <c r="D38" s="30">
        <f>SUBTOTAL(9,D40:D46)</f>
        <v>581836.59</v>
      </c>
      <c r="E38" s="31">
        <f t="shared" si="2"/>
        <v>1.131437067090407</v>
      </c>
      <c r="F38" s="31">
        <f t="shared" si="3"/>
        <v>0.99268833259526179</v>
      </c>
    </row>
    <row r="39" spans="1:6" x14ac:dyDescent="0.25">
      <c r="A39" s="32" t="s">
        <v>60</v>
      </c>
      <c r="B39" s="33">
        <f>SUBTOTAL(9,B40:B42)</f>
        <v>423045.85</v>
      </c>
      <c r="C39" s="33">
        <f>SUBTOTAL(9,C40:C42)</f>
        <v>482102.12</v>
      </c>
      <c r="D39" s="33">
        <f>SUBTOTAL(9,D40:D42)</f>
        <v>488342.33999999997</v>
      </c>
      <c r="E39" s="34">
        <f t="shared" si="2"/>
        <v>1.154348494377146</v>
      </c>
      <c r="F39" s="34">
        <f t="shared" si="3"/>
        <v>1.0129437721617984</v>
      </c>
    </row>
    <row r="40" spans="1:6" x14ac:dyDescent="0.25">
      <c r="A40" s="35" t="s">
        <v>61</v>
      </c>
      <c r="B40" s="36">
        <v>421714.05</v>
      </c>
      <c r="C40" s="36">
        <v>480102.12</v>
      </c>
      <c r="D40" s="36">
        <v>486482.43</v>
      </c>
      <c r="E40" s="37">
        <f t="shared" si="2"/>
        <v>1.153583642755085</v>
      </c>
      <c r="F40" s="37">
        <f t="shared" si="3"/>
        <v>1.0132894851620318</v>
      </c>
    </row>
    <row r="41" spans="1:6" x14ac:dyDescent="0.25">
      <c r="A41" s="35" t="s">
        <v>62</v>
      </c>
      <c r="B41" s="36">
        <v>1310.08</v>
      </c>
      <c r="C41" s="36">
        <v>2000</v>
      </c>
      <c r="D41" s="36">
        <v>1859.91</v>
      </c>
      <c r="E41" s="37">
        <f t="shared" si="2"/>
        <v>1.4196919272105522</v>
      </c>
      <c r="F41" s="37">
        <f t="shared" si="3"/>
        <v>0.92995500000000009</v>
      </c>
    </row>
    <row r="42" spans="1:6" x14ac:dyDescent="0.25">
      <c r="A42" s="35" t="s">
        <v>190</v>
      </c>
      <c r="B42" s="36">
        <v>21.72</v>
      </c>
      <c r="C42" s="36">
        <v>0</v>
      </c>
      <c r="D42" s="36">
        <v>0</v>
      </c>
      <c r="E42" s="37">
        <f t="shared" ref="E42" si="4">IF(B42&lt;&gt;0,D42/B42,"-")</f>
        <v>0</v>
      </c>
      <c r="F42" s="37" t="str">
        <f t="shared" ref="F42" si="5">IF(C42&lt;&gt;0,D42/C42,"-")</f>
        <v>-</v>
      </c>
    </row>
    <row r="43" spans="1:6" x14ac:dyDescent="0.25">
      <c r="A43" s="32" t="s">
        <v>63</v>
      </c>
      <c r="B43" s="33">
        <f>SUBTOTAL(9,B44:B44)</f>
        <v>24365.34</v>
      </c>
      <c r="C43" s="33">
        <f t="shared" ref="C43:D43" si="6">SUBTOTAL(9,C44:C44)</f>
        <v>27120</v>
      </c>
      <c r="D43" s="33">
        <f t="shared" si="6"/>
        <v>16096.67</v>
      </c>
      <c r="E43" s="34">
        <f t="shared" si="2"/>
        <v>0.66063802105778124</v>
      </c>
      <c r="F43" s="34">
        <f t="shared" si="3"/>
        <v>0.5935350294985251</v>
      </c>
    </row>
    <row r="44" spans="1:6" x14ac:dyDescent="0.25">
      <c r="A44" s="35" t="s">
        <v>64</v>
      </c>
      <c r="B44" s="36">
        <v>24365.34</v>
      </c>
      <c r="C44" s="36">
        <v>27120</v>
      </c>
      <c r="D44" s="36">
        <v>16096.67</v>
      </c>
      <c r="E44" s="37">
        <f t="shared" si="2"/>
        <v>0.66063802105778124</v>
      </c>
      <c r="F44" s="37">
        <f t="shared" si="3"/>
        <v>0.5935350294985251</v>
      </c>
    </row>
    <row r="45" spans="1:6" x14ac:dyDescent="0.25">
      <c r="A45" s="32" t="s">
        <v>65</v>
      </c>
      <c r="B45" s="33">
        <f>SUBTOTAL(9,B46:B46)</f>
        <v>66834.460000000006</v>
      </c>
      <c r="C45" s="33">
        <f t="shared" ref="C45:D45" si="7">SUBTOTAL(9,C46:C46)</f>
        <v>76900</v>
      </c>
      <c r="D45" s="33">
        <f t="shared" si="7"/>
        <v>77397.58</v>
      </c>
      <c r="E45" s="34">
        <f t="shared" si="2"/>
        <v>1.1580490064556517</v>
      </c>
      <c r="F45" s="34">
        <f t="shared" si="3"/>
        <v>1.0064704811443432</v>
      </c>
    </row>
    <row r="46" spans="1:6" x14ac:dyDescent="0.25">
      <c r="A46" s="35" t="s">
        <v>66</v>
      </c>
      <c r="B46" s="36">
        <v>66834.460000000006</v>
      </c>
      <c r="C46" s="36">
        <v>76900</v>
      </c>
      <c r="D46" s="36">
        <v>77397.58</v>
      </c>
      <c r="E46" s="37">
        <f t="shared" si="2"/>
        <v>1.1580490064556517</v>
      </c>
      <c r="F46" s="37">
        <f t="shared" si="3"/>
        <v>1.0064704811443432</v>
      </c>
    </row>
    <row r="47" spans="1:6" x14ac:dyDescent="0.25">
      <c r="A47" s="29" t="s">
        <v>67</v>
      </c>
      <c r="B47" s="30">
        <f>SUBTOTAL(9,B49:B77)</f>
        <v>107816.05</v>
      </c>
      <c r="C47" s="30">
        <f t="shared" ref="C47:D47" si="8">SUBTOTAL(9,C49:C77)</f>
        <v>148206.28</v>
      </c>
      <c r="D47" s="30">
        <f t="shared" si="8"/>
        <v>124246.21</v>
      </c>
      <c r="E47" s="31">
        <f t="shared" si="2"/>
        <v>1.1523906691072434</v>
      </c>
      <c r="F47" s="31">
        <f t="shared" si="3"/>
        <v>0.83833296402824498</v>
      </c>
    </row>
    <row r="48" spans="1:6" x14ac:dyDescent="0.25">
      <c r="A48" s="32" t="s">
        <v>68</v>
      </c>
      <c r="B48" s="33">
        <f>SUBTOTAL(9,B49:B52)</f>
        <v>13445.55</v>
      </c>
      <c r="C48" s="33">
        <f>SUBTOTAL(9,C49:C52)</f>
        <v>16825.28</v>
      </c>
      <c r="D48" s="33">
        <f>SUBTOTAL(9,D49:D52)</f>
        <v>13075.78</v>
      </c>
      <c r="E48" s="34">
        <f t="shared" si="2"/>
        <v>0.97249870775089164</v>
      </c>
      <c r="F48" s="34">
        <f t="shared" si="3"/>
        <v>0.77715081116034923</v>
      </c>
    </row>
    <row r="49" spans="1:6" x14ac:dyDescent="0.25">
      <c r="A49" s="35" t="s">
        <v>69</v>
      </c>
      <c r="B49" s="36">
        <v>4257.34</v>
      </c>
      <c r="C49" s="36">
        <v>5120</v>
      </c>
      <c r="D49" s="36">
        <v>5216.74</v>
      </c>
      <c r="E49" s="37">
        <f t="shared" si="2"/>
        <v>1.2253519803445343</v>
      </c>
      <c r="F49" s="37">
        <f t="shared" si="3"/>
        <v>1.01889453125</v>
      </c>
    </row>
    <row r="50" spans="1:6" x14ac:dyDescent="0.25">
      <c r="A50" s="35" t="s">
        <v>70</v>
      </c>
      <c r="B50" s="36">
        <v>8158.21</v>
      </c>
      <c r="C50" s="36">
        <v>9448.2800000000007</v>
      </c>
      <c r="D50" s="36">
        <v>6990.28</v>
      </c>
      <c r="E50" s="37">
        <f t="shared" si="2"/>
        <v>0.85683991954117378</v>
      </c>
      <c r="F50" s="37">
        <f t="shared" si="3"/>
        <v>0.73984682926416234</v>
      </c>
    </row>
    <row r="51" spans="1:6" x14ac:dyDescent="0.25">
      <c r="A51" s="35" t="s">
        <v>71</v>
      </c>
      <c r="B51" s="36">
        <v>1030</v>
      </c>
      <c r="C51" s="36">
        <v>1257</v>
      </c>
      <c r="D51" s="36">
        <v>408.56</v>
      </c>
      <c r="E51" s="37">
        <f t="shared" si="2"/>
        <v>0.39666019417475729</v>
      </c>
      <c r="F51" s="37">
        <f t="shared" si="3"/>
        <v>0.32502784407319013</v>
      </c>
    </row>
    <row r="52" spans="1:6" x14ac:dyDescent="0.25">
      <c r="A52" s="35" t="s">
        <v>72</v>
      </c>
      <c r="B52" s="36">
        <v>0</v>
      </c>
      <c r="C52" s="36">
        <v>1000</v>
      </c>
      <c r="D52" s="36">
        <v>460.2</v>
      </c>
      <c r="E52" s="37" t="str">
        <f t="shared" si="2"/>
        <v>-</v>
      </c>
      <c r="F52" s="37">
        <f t="shared" si="3"/>
        <v>0.4602</v>
      </c>
    </row>
    <row r="53" spans="1:6" x14ac:dyDescent="0.25">
      <c r="A53" s="32" t="s">
        <v>73</v>
      </c>
      <c r="B53" s="33">
        <f>SUBTOTAL(9,B54:B59)</f>
        <v>9457.5</v>
      </c>
      <c r="C53" s="33">
        <f t="shared" ref="C53:D53" si="9">SUBTOTAL(9,C54:C59)</f>
        <v>15192</v>
      </c>
      <c r="D53" s="33">
        <f t="shared" si="9"/>
        <v>10563.510000000002</v>
      </c>
      <c r="E53" s="34">
        <f t="shared" si="2"/>
        <v>1.1169452815226013</v>
      </c>
      <c r="F53" s="34">
        <f t="shared" si="3"/>
        <v>0.69533372827804119</v>
      </c>
    </row>
    <row r="54" spans="1:6" x14ac:dyDescent="0.25">
      <c r="A54" s="35" t="s">
        <v>74</v>
      </c>
      <c r="B54" s="36">
        <v>5297.08</v>
      </c>
      <c r="C54" s="36">
        <v>5050</v>
      </c>
      <c r="D54" s="36">
        <v>5525.61</v>
      </c>
      <c r="E54" s="37">
        <f t="shared" si="2"/>
        <v>1.0431426370755208</v>
      </c>
      <c r="F54" s="37">
        <f t="shared" si="3"/>
        <v>1.0941801980198018</v>
      </c>
    </row>
    <row r="55" spans="1:6" x14ac:dyDescent="0.25">
      <c r="A55" s="35" t="s">
        <v>75</v>
      </c>
      <c r="B55" s="36">
        <v>0</v>
      </c>
      <c r="C55" s="36">
        <v>133</v>
      </c>
      <c r="D55" s="36">
        <v>82.14</v>
      </c>
      <c r="E55" s="37" t="str">
        <f t="shared" si="2"/>
        <v>-</v>
      </c>
      <c r="F55" s="37">
        <f t="shared" si="3"/>
        <v>0.61759398496240603</v>
      </c>
    </row>
    <row r="56" spans="1:6" x14ac:dyDescent="0.25">
      <c r="A56" s="35" t="s">
        <v>76</v>
      </c>
      <c r="B56" s="36">
        <v>2855.85</v>
      </c>
      <c r="C56" s="36">
        <v>6624</v>
      </c>
      <c r="D56" s="36">
        <v>2803.13</v>
      </c>
      <c r="E56" s="37">
        <f t="shared" si="2"/>
        <v>0.98153964669012739</v>
      </c>
      <c r="F56" s="37">
        <f t="shared" si="3"/>
        <v>0.4231778381642512</v>
      </c>
    </row>
    <row r="57" spans="1:6" x14ac:dyDescent="0.25">
      <c r="A57" s="35" t="s">
        <v>77</v>
      </c>
      <c r="B57" s="36">
        <v>0</v>
      </c>
      <c r="C57" s="36">
        <v>133</v>
      </c>
      <c r="D57" s="36">
        <v>35</v>
      </c>
      <c r="E57" s="37" t="str">
        <f t="shared" si="2"/>
        <v>-</v>
      </c>
      <c r="F57" s="37">
        <f t="shared" si="3"/>
        <v>0.26315789473684209</v>
      </c>
    </row>
    <row r="58" spans="1:6" x14ac:dyDescent="0.25">
      <c r="A58" s="35" t="s">
        <v>78</v>
      </c>
      <c r="B58" s="36">
        <v>1304.57</v>
      </c>
      <c r="C58" s="36">
        <v>3119</v>
      </c>
      <c r="D58" s="36">
        <v>2117.63</v>
      </c>
      <c r="E58" s="37">
        <f t="shared" si="2"/>
        <v>1.6232398414803346</v>
      </c>
      <c r="F58" s="37">
        <f t="shared" si="3"/>
        <v>0.67894517473549221</v>
      </c>
    </row>
    <row r="59" spans="1:6" x14ac:dyDescent="0.25">
      <c r="A59" s="35" t="s">
        <v>79</v>
      </c>
      <c r="B59" s="36">
        <v>0</v>
      </c>
      <c r="C59" s="36">
        <v>133</v>
      </c>
      <c r="D59" s="36">
        <v>0</v>
      </c>
      <c r="E59" s="37" t="str">
        <f t="shared" si="2"/>
        <v>-</v>
      </c>
      <c r="F59" s="37">
        <f t="shared" si="3"/>
        <v>0</v>
      </c>
    </row>
    <row r="60" spans="1:6" x14ac:dyDescent="0.25">
      <c r="A60" s="32" t="s">
        <v>80</v>
      </c>
      <c r="B60" s="33">
        <f>SUBTOTAL(9,B61:B69)</f>
        <v>75432.11</v>
      </c>
      <c r="C60" s="33">
        <f t="shared" ref="C60:D60" si="10">SUBTOTAL(9,C61:C69)</f>
        <v>104397</v>
      </c>
      <c r="D60" s="33">
        <f t="shared" si="10"/>
        <v>92186.38</v>
      </c>
      <c r="E60" s="34">
        <f t="shared" si="2"/>
        <v>1.2221105839409769</v>
      </c>
      <c r="F60" s="34">
        <f t="shared" si="3"/>
        <v>0.88303667729915614</v>
      </c>
    </row>
    <row r="61" spans="1:6" x14ac:dyDescent="0.25">
      <c r="A61" s="35" t="s">
        <v>81</v>
      </c>
      <c r="B61" s="36">
        <v>3891.59</v>
      </c>
      <c r="C61" s="36">
        <v>5669</v>
      </c>
      <c r="D61" s="36">
        <v>3982.29</v>
      </c>
      <c r="E61" s="37">
        <f t="shared" si="2"/>
        <v>1.0233066689964769</v>
      </c>
      <c r="F61" s="37">
        <f t="shared" si="3"/>
        <v>0.70246780737343451</v>
      </c>
    </row>
    <row r="62" spans="1:6" x14ac:dyDescent="0.25">
      <c r="A62" s="35" t="s">
        <v>82</v>
      </c>
      <c r="B62" s="36">
        <v>6849.36</v>
      </c>
      <c r="C62" s="36">
        <v>7007</v>
      </c>
      <c r="D62" s="36">
        <v>5994.67</v>
      </c>
      <c r="E62" s="37">
        <f t="shared" si="2"/>
        <v>0.87521607858252459</v>
      </c>
      <c r="F62" s="37">
        <f t="shared" si="3"/>
        <v>0.85552590266875983</v>
      </c>
    </row>
    <row r="63" spans="1:6" x14ac:dyDescent="0.25">
      <c r="A63" s="35" t="s">
        <v>83</v>
      </c>
      <c r="B63" s="36">
        <v>2313.92</v>
      </c>
      <c r="C63" s="36">
        <v>4168</v>
      </c>
      <c r="D63" s="36">
        <v>3745.69</v>
      </c>
      <c r="E63" s="37">
        <f t="shared" si="2"/>
        <v>1.6187638293458719</v>
      </c>
      <c r="F63" s="37">
        <f t="shared" si="3"/>
        <v>0.89867802303262956</v>
      </c>
    </row>
    <row r="64" spans="1:6" x14ac:dyDescent="0.25">
      <c r="A64" s="35" t="s">
        <v>84</v>
      </c>
      <c r="B64" s="36">
        <v>8413.73</v>
      </c>
      <c r="C64" s="36">
        <v>7146</v>
      </c>
      <c r="D64" s="36">
        <v>3924.63</v>
      </c>
      <c r="E64" s="37">
        <f t="shared" si="2"/>
        <v>0.46645542464519307</v>
      </c>
      <c r="F64" s="37">
        <f t="shared" si="3"/>
        <v>0.54920654911838795</v>
      </c>
    </row>
    <row r="65" spans="1:6" x14ac:dyDescent="0.25">
      <c r="A65" s="35" t="s">
        <v>85</v>
      </c>
      <c r="B65" s="36">
        <v>1628.75</v>
      </c>
      <c r="C65" s="36">
        <v>1798</v>
      </c>
      <c r="D65" s="36">
        <v>1430.57</v>
      </c>
      <c r="E65" s="37">
        <f t="shared" si="2"/>
        <v>0.87832386799693007</v>
      </c>
      <c r="F65" s="37">
        <f t="shared" si="3"/>
        <v>0.79564516129032259</v>
      </c>
    </row>
    <row r="66" spans="1:6" x14ac:dyDescent="0.25">
      <c r="A66" s="35" t="s">
        <v>86</v>
      </c>
      <c r="B66" s="36">
        <v>3069</v>
      </c>
      <c r="C66" s="36">
        <v>4078</v>
      </c>
      <c r="D66" s="36">
        <v>4078</v>
      </c>
      <c r="E66" s="37">
        <f t="shared" si="2"/>
        <v>1.328771586836103</v>
      </c>
      <c r="F66" s="37">
        <f t="shared" si="3"/>
        <v>1</v>
      </c>
    </row>
    <row r="67" spans="1:6" x14ac:dyDescent="0.25">
      <c r="A67" s="35" t="s">
        <v>87</v>
      </c>
      <c r="B67" s="36">
        <v>33817.800000000003</v>
      </c>
      <c r="C67" s="36">
        <v>46797</v>
      </c>
      <c r="D67" s="36">
        <v>43095.87</v>
      </c>
      <c r="E67" s="37">
        <f t="shared" si="2"/>
        <v>1.2743546298103365</v>
      </c>
      <c r="F67" s="37">
        <f t="shared" si="3"/>
        <v>0.92091095583050198</v>
      </c>
    </row>
    <row r="68" spans="1:6" x14ac:dyDescent="0.25">
      <c r="A68" s="35" t="s">
        <v>88</v>
      </c>
      <c r="B68" s="36">
        <v>3689.74</v>
      </c>
      <c r="C68" s="36">
        <v>16278</v>
      </c>
      <c r="D68" s="36">
        <v>16691.669999999998</v>
      </c>
      <c r="E68" s="37">
        <f t="shared" si="2"/>
        <v>4.5238065554754536</v>
      </c>
      <c r="F68" s="37">
        <f t="shared" si="3"/>
        <v>1.0254128271286398</v>
      </c>
    </row>
    <row r="69" spans="1:6" x14ac:dyDescent="0.25">
      <c r="A69" s="35" t="s">
        <v>89</v>
      </c>
      <c r="B69" s="36">
        <v>11758.22</v>
      </c>
      <c r="C69" s="36">
        <v>11456</v>
      </c>
      <c r="D69" s="36">
        <v>9242.99</v>
      </c>
      <c r="E69" s="37">
        <f t="shared" si="2"/>
        <v>0.78608752004980353</v>
      </c>
      <c r="F69" s="37">
        <f t="shared" si="3"/>
        <v>0.80682524441340775</v>
      </c>
    </row>
    <row r="70" spans="1:6" x14ac:dyDescent="0.25">
      <c r="A70" s="32" t="s">
        <v>90</v>
      </c>
      <c r="B70" s="33">
        <f>SUBTOTAL(9,B71:B71)</f>
        <v>9047.36</v>
      </c>
      <c r="C70" s="33">
        <f t="shared" ref="C70:D70" si="11">SUBTOTAL(9,C71:C71)</f>
        <v>10044</v>
      </c>
      <c r="D70" s="33">
        <f t="shared" si="11"/>
        <v>6888.51</v>
      </c>
      <c r="E70" s="34">
        <f t="shared" ref="E70:E94" si="12">IF(B70&lt;&gt;0,D70/B70,"-")</f>
        <v>0.76138343118876661</v>
      </c>
      <c r="F70" s="34">
        <f t="shared" ref="F70:F95" si="13">IF(C70&lt;&gt;0,D70/C70,"-")</f>
        <v>0.68583333333333341</v>
      </c>
    </row>
    <row r="71" spans="1:6" x14ac:dyDescent="0.25">
      <c r="A71" s="35" t="s">
        <v>91</v>
      </c>
      <c r="B71" s="36">
        <v>9047.36</v>
      </c>
      <c r="C71" s="36">
        <v>10044</v>
      </c>
      <c r="D71" s="36">
        <v>6888.51</v>
      </c>
      <c r="E71" s="37">
        <f t="shared" si="12"/>
        <v>0.76138343118876661</v>
      </c>
      <c r="F71" s="37">
        <f t="shared" si="13"/>
        <v>0.68583333333333341</v>
      </c>
    </row>
    <row r="72" spans="1:6" x14ac:dyDescent="0.25">
      <c r="A72" s="32" t="s">
        <v>92</v>
      </c>
      <c r="B72" s="33">
        <f>SUBTOTAL(9,B73:B77)</f>
        <v>433.53000000000003</v>
      </c>
      <c r="C72" s="33">
        <f t="shared" ref="C72:D72" si="14">SUBTOTAL(9,C73:C77)</f>
        <v>1748</v>
      </c>
      <c r="D72" s="33">
        <f t="shared" si="14"/>
        <v>1532.03</v>
      </c>
      <c r="E72" s="34">
        <f t="shared" si="12"/>
        <v>3.5338500219131315</v>
      </c>
      <c r="F72" s="34">
        <f t="shared" si="13"/>
        <v>0.87644736842105264</v>
      </c>
    </row>
    <row r="73" spans="1:6" x14ac:dyDescent="0.25">
      <c r="A73" s="35" t="s">
        <v>93</v>
      </c>
      <c r="B73" s="36">
        <v>0</v>
      </c>
      <c r="C73" s="36">
        <v>133</v>
      </c>
      <c r="D73" s="36">
        <v>35.64</v>
      </c>
      <c r="E73" s="37" t="str">
        <f t="shared" si="12"/>
        <v>-</v>
      </c>
      <c r="F73" s="37">
        <f t="shared" si="13"/>
        <v>0.26796992481203008</v>
      </c>
    </row>
    <row r="74" spans="1:6" x14ac:dyDescent="0.25">
      <c r="A74" s="35" t="s">
        <v>94</v>
      </c>
      <c r="B74" s="36">
        <v>326.54000000000002</v>
      </c>
      <c r="C74" s="36">
        <v>864</v>
      </c>
      <c r="D74" s="36">
        <v>581.54</v>
      </c>
      <c r="E74" s="37">
        <f t="shared" si="12"/>
        <v>1.78091504869235</v>
      </c>
      <c r="F74" s="37">
        <f t="shared" si="13"/>
        <v>0.67307870370370371</v>
      </c>
    </row>
    <row r="75" spans="1:6" x14ac:dyDescent="0.25">
      <c r="A75" s="35" t="s">
        <v>95</v>
      </c>
      <c r="B75" s="36">
        <v>0</v>
      </c>
      <c r="C75" s="36">
        <v>199</v>
      </c>
      <c r="D75" s="36">
        <v>0</v>
      </c>
      <c r="E75" s="37" t="str">
        <f t="shared" si="12"/>
        <v>-</v>
      </c>
      <c r="F75" s="37">
        <f t="shared" si="13"/>
        <v>0</v>
      </c>
    </row>
    <row r="76" spans="1:6" x14ac:dyDescent="0.25">
      <c r="A76" s="35" t="s">
        <v>96</v>
      </c>
      <c r="B76" s="36">
        <v>0</v>
      </c>
      <c r="C76" s="36">
        <v>125</v>
      </c>
      <c r="D76" s="36">
        <v>0</v>
      </c>
      <c r="E76" s="37" t="str">
        <f t="shared" si="12"/>
        <v>-</v>
      </c>
      <c r="F76" s="37">
        <f t="shared" si="13"/>
        <v>0</v>
      </c>
    </row>
    <row r="77" spans="1:6" x14ac:dyDescent="0.25">
      <c r="A77" s="35" t="s">
        <v>97</v>
      </c>
      <c r="B77" s="36">
        <v>106.99</v>
      </c>
      <c r="C77" s="36">
        <v>427</v>
      </c>
      <c r="D77" s="36">
        <v>914.85</v>
      </c>
      <c r="E77" s="37">
        <f t="shared" si="12"/>
        <v>8.5507991401065535</v>
      </c>
      <c r="F77" s="37">
        <f t="shared" si="13"/>
        <v>2.142505854800937</v>
      </c>
    </row>
    <row r="78" spans="1:6" x14ac:dyDescent="0.25">
      <c r="A78" s="29" t="s">
        <v>98</v>
      </c>
      <c r="B78" s="30">
        <f>SUBTOTAL(9,B80:B83)</f>
        <v>993.32</v>
      </c>
      <c r="C78" s="30">
        <f>SUBTOTAL(9,C80:C83)</f>
        <v>1162</v>
      </c>
      <c r="D78" s="30">
        <f>SUBTOTAL(9,D80:D83)</f>
        <v>1010.58</v>
      </c>
      <c r="E78" s="31">
        <f t="shared" si="12"/>
        <v>1.0173760721620424</v>
      </c>
      <c r="F78" s="31">
        <f t="shared" si="13"/>
        <v>0.86969018932874353</v>
      </c>
    </row>
    <row r="79" spans="1:6" x14ac:dyDescent="0.25">
      <c r="A79" s="32" t="s">
        <v>99</v>
      </c>
      <c r="B79" s="33">
        <f>SUBTOTAL(9,B80:B83)</f>
        <v>993.32</v>
      </c>
      <c r="C79" s="33">
        <f t="shared" ref="C79:D79" si="15">SUBTOTAL(9,C80:C83)</f>
        <v>1162</v>
      </c>
      <c r="D79" s="33">
        <f t="shared" si="15"/>
        <v>1010.58</v>
      </c>
      <c r="E79" s="34">
        <f t="shared" si="12"/>
        <v>1.0173760721620424</v>
      </c>
      <c r="F79" s="34">
        <f t="shared" si="13"/>
        <v>0.86969018932874353</v>
      </c>
    </row>
    <row r="80" spans="1:6" x14ac:dyDescent="0.25">
      <c r="A80" s="35" t="s">
        <v>100</v>
      </c>
      <c r="B80" s="36">
        <v>810.73</v>
      </c>
      <c r="C80" s="36">
        <v>929</v>
      </c>
      <c r="D80" s="36">
        <v>814.36</v>
      </c>
      <c r="E80" s="37">
        <f t="shared" si="12"/>
        <v>1.0044774462521431</v>
      </c>
      <c r="F80" s="37">
        <f t="shared" si="13"/>
        <v>0.87659849300322934</v>
      </c>
    </row>
    <row r="81" spans="1:6" x14ac:dyDescent="0.25">
      <c r="A81" s="35" t="s">
        <v>191</v>
      </c>
      <c r="B81" s="36">
        <v>10.85</v>
      </c>
      <c r="C81" s="36">
        <v>0</v>
      </c>
      <c r="D81" s="36"/>
      <c r="E81" s="37"/>
      <c r="F81" s="37"/>
    </row>
    <row r="82" spans="1:6" x14ac:dyDescent="0.25">
      <c r="A82" s="35" t="s">
        <v>101</v>
      </c>
      <c r="B82" s="36">
        <v>26.16</v>
      </c>
      <c r="C82" s="36">
        <v>100</v>
      </c>
      <c r="D82" s="36">
        <v>2.12</v>
      </c>
      <c r="E82" s="37">
        <f t="shared" si="12"/>
        <v>8.1039755351681966E-2</v>
      </c>
      <c r="F82" s="37">
        <f t="shared" si="13"/>
        <v>2.12E-2</v>
      </c>
    </row>
    <row r="83" spans="1:6" x14ac:dyDescent="0.25">
      <c r="A83" s="35" t="s">
        <v>102</v>
      </c>
      <c r="B83" s="36">
        <v>145.58000000000001</v>
      </c>
      <c r="C83" s="36">
        <v>133</v>
      </c>
      <c r="D83" s="36">
        <v>194.1</v>
      </c>
      <c r="E83" s="37">
        <f t="shared" si="12"/>
        <v>1.3332875394971835</v>
      </c>
      <c r="F83" s="37">
        <f t="shared" si="13"/>
        <v>1.4593984962406015</v>
      </c>
    </row>
    <row r="84" spans="1:6" x14ac:dyDescent="0.25">
      <c r="A84" s="29" t="s">
        <v>103</v>
      </c>
      <c r="B84" s="30">
        <f>SUBTOTAL(9,B86:B86)</f>
        <v>0</v>
      </c>
      <c r="C84" s="30">
        <f t="shared" ref="C84:D84" si="16">SUBTOTAL(9,C86:C86)</f>
        <v>900</v>
      </c>
      <c r="D84" s="30">
        <f t="shared" si="16"/>
        <v>0</v>
      </c>
      <c r="E84" s="31" t="str">
        <f t="shared" si="12"/>
        <v>-</v>
      </c>
      <c r="F84" s="31">
        <f t="shared" si="13"/>
        <v>0</v>
      </c>
    </row>
    <row r="85" spans="1:6" x14ac:dyDescent="0.25">
      <c r="A85" s="32" t="s">
        <v>104</v>
      </c>
      <c r="B85" s="33">
        <f>SUBTOTAL(9,B86:B86)</f>
        <v>0</v>
      </c>
      <c r="C85" s="33">
        <f>SUBTOTAL(9,C86:C86)</f>
        <v>900</v>
      </c>
      <c r="D85" s="33">
        <f>SUBTOTAL(9,D86:D86)</f>
        <v>0</v>
      </c>
      <c r="E85" s="34" t="str">
        <f t="shared" si="12"/>
        <v>-</v>
      </c>
      <c r="F85" s="34">
        <f t="shared" si="13"/>
        <v>0</v>
      </c>
    </row>
    <row r="86" spans="1:6" x14ac:dyDescent="0.25">
      <c r="A86" s="35" t="s">
        <v>105</v>
      </c>
      <c r="B86" s="36">
        <v>0</v>
      </c>
      <c r="C86" s="36">
        <v>900</v>
      </c>
      <c r="D86" s="36">
        <v>0</v>
      </c>
      <c r="E86" s="37" t="str">
        <f t="shared" si="12"/>
        <v>-</v>
      </c>
      <c r="F86" s="37">
        <f t="shared" si="13"/>
        <v>0</v>
      </c>
    </row>
    <row r="87" spans="1:6" x14ac:dyDescent="0.25">
      <c r="A87" s="26" t="s">
        <v>16</v>
      </c>
      <c r="B87" s="27">
        <f>SUBTOTAL(9,B90:B94)</f>
        <v>20762.169999999998</v>
      </c>
      <c r="C87" s="27">
        <f>SUBTOTAL(9,C90:C94)</f>
        <v>9259</v>
      </c>
      <c r="D87" s="27">
        <f>SUBTOTAL(9,D90:D94)</f>
        <v>8525.16</v>
      </c>
      <c r="E87" s="28">
        <f t="shared" si="12"/>
        <v>0.41061025894692127</v>
      </c>
      <c r="F87" s="28">
        <f t="shared" si="13"/>
        <v>0.92074306080570256</v>
      </c>
    </row>
    <row r="88" spans="1:6" x14ac:dyDescent="0.25">
      <c r="A88" s="29" t="s">
        <v>106</v>
      </c>
      <c r="B88" s="30">
        <f>SUBTOTAL(9,B90:B94)</f>
        <v>20762.169999999998</v>
      </c>
      <c r="C88" s="30">
        <f>SUBTOTAL(9,C90:C94)</f>
        <v>9259</v>
      </c>
      <c r="D88" s="30">
        <f>SUBTOTAL(9,D90:D94)</f>
        <v>8525.16</v>
      </c>
      <c r="E88" s="31">
        <f t="shared" si="12"/>
        <v>0.41061025894692127</v>
      </c>
      <c r="F88" s="31">
        <f t="shared" si="13"/>
        <v>0.92074306080570256</v>
      </c>
    </row>
    <row r="89" spans="1:6" x14ac:dyDescent="0.25">
      <c r="A89" s="32" t="s">
        <v>107</v>
      </c>
      <c r="B89" s="33">
        <f>SUBTOTAL(9,B90:B90)</f>
        <v>1529.5</v>
      </c>
      <c r="C89" s="33">
        <f t="shared" ref="C89:D89" si="17">SUBTOTAL(9,C90:C90)</f>
        <v>5259</v>
      </c>
      <c r="D89" s="33">
        <f t="shared" si="17"/>
        <v>5076.6000000000004</v>
      </c>
      <c r="E89" s="34">
        <f t="shared" si="12"/>
        <v>3.3191238966982675</v>
      </c>
      <c r="F89" s="34">
        <f t="shared" si="13"/>
        <v>0.96531660011409015</v>
      </c>
    </row>
    <row r="90" spans="1:6" x14ac:dyDescent="0.25">
      <c r="A90" s="35" t="s">
        <v>108</v>
      </c>
      <c r="B90" s="36">
        <v>1529.5</v>
      </c>
      <c r="C90" s="36">
        <v>5259</v>
      </c>
      <c r="D90" s="36">
        <v>5076.6000000000004</v>
      </c>
      <c r="E90" s="37">
        <f t="shared" si="12"/>
        <v>3.3191238966982675</v>
      </c>
      <c r="F90" s="37">
        <f t="shared" si="13"/>
        <v>0.96531660011409015</v>
      </c>
    </row>
    <row r="91" spans="1:6" x14ac:dyDescent="0.25">
      <c r="A91" s="32" t="s">
        <v>109</v>
      </c>
      <c r="B91" s="33">
        <f>SUBTOTAL(9,B92:B92)</f>
        <v>5312.67</v>
      </c>
      <c r="C91" s="33">
        <f t="shared" ref="C91:D91" si="18">SUBTOTAL(9,C92:C92)</f>
        <v>3500</v>
      </c>
      <c r="D91" s="33">
        <f t="shared" si="18"/>
        <v>2943.57</v>
      </c>
      <c r="E91" s="34">
        <f t="shared" si="12"/>
        <v>0.55406603459277537</v>
      </c>
      <c r="F91" s="34">
        <f t="shared" si="13"/>
        <v>0.8410200000000001</v>
      </c>
    </row>
    <row r="92" spans="1:6" x14ac:dyDescent="0.25">
      <c r="A92" s="35" t="s">
        <v>110</v>
      </c>
      <c r="B92" s="36">
        <v>5312.67</v>
      </c>
      <c r="C92" s="36">
        <v>3500</v>
      </c>
      <c r="D92" s="36">
        <v>2943.57</v>
      </c>
      <c r="E92" s="37">
        <f t="shared" si="12"/>
        <v>0.55406603459277537</v>
      </c>
      <c r="F92" s="37">
        <f t="shared" si="13"/>
        <v>0.8410200000000001</v>
      </c>
    </row>
    <row r="93" spans="1:6" x14ac:dyDescent="0.25">
      <c r="A93" s="32" t="s">
        <v>111</v>
      </c>
      <c r="B93" s="33">
        <f>SUBTOTAL(9,B94:B94)</f>
        <v>13920</v>
      </c>
      <c r="C93" s="33">
        <f t="shared" ref="C93:D93" si="19">SUBTOTAL(9,C94:C94)</f>
        <v>500</v>
      </c>
      <c r="D93" s="33">
        <f t="shared" si="19"/>
        <v>504.99</v>
      </c>
      <c r="E93" s="34">
        <f t="shared" si="12"/>
        <v>3.6278017241379308E-2</v>
      </c>
      <c r="F93" s="34">
        <f t="shared" si="13"/>
        <v>1.0099800000000001</v>
      </c>
    </row>
    <row r="94" spans="1:6" x14ac:dyDescent="0.25">
      <c r="A94" s="35" t="s">
        <v>112</v>
      </c>
      <c r="B94" s="36">
        <v>13920</v>
      </c>
      <c r="C94" s="36">
        <v>500</v>
      </c>
      <c r="D94" s="36">
        <v>504.99</v>
      </c>
      <c r="E94" s="37">
        <f t="shared" si="12"/>
        <v>3.6278017241379308E-2</v>
      </c>
      <c r="F94" s="37">
        <f t="shared" si="13"/>
        <v>1.0099800000000001</v>
      </c>
    </row>
    <row r="95" spans="1:6" ht="20.100000000000001" customHeight="1" x14ac:dyDescent="0.25">
      <c r="A95" s="38" t="s">
        <v>57</v>
      </c>
      <c r="B95" s="39">
        <f>IFERROR(SUBTOTAL(9,B40:B94),0)</f>
        <v>643817.18999999994</v>
      </c>
      <c r="C95" s="39">
        <f>IFERROR(SUBTOTAL(9,C40:C94),0)</f>
        <v>745649.4</v>
      </c>
      <c r="D95" s="39">
        <f>IFERROR(SUBTOTAL(9,D40:D94),0)</f>
        <v>715618.53999999992</v>
      </c>
      <c r="E95" s="40">
        <f>IF(B95&lt;&gt;0,D95/B95,"-")</f>
        <v>1.111524437550355</v>
      </c>
      <c r="F95" s="40">
        <f t="shared" si="13"/>
        <v>0.95972522743262434</v>
      </c>
    </row>
    <row r="96" spans="1:6" x14ac:dyDescent="0.25">
      <c r="E96" s="12"/>
      <c r="F96" s="12"/>
    </row>
    <row r="97" spans="1:6" x14ac:dyDescent="0.25">
      <c r="C97" s="25"/>
    </row>
    <row r="102" spans="1:6" s="7" customFormat="1" ht="24.95" customHeight="1" x14ac:dyDescent="0.3">
      <c r="A102" s="55" t="s">
        <v>113</v>
      </c>
      <c r="B102" s="55"/>
      <c r="C102" s="55"/>
      <c r="D102" s="55"/>
      <c r="E102" s="55"/>
      <c r="F102" s="55"/>
    </row>
    <row r="103" spans="1:6" s="8" customFormat="1" ht="24.95" customHeight="1" x14ac:dyDescent="0.25">
      <c r="A103" s="9" t="s">
        <v>29</v>
      </c>
      <c r="B103" s="10"/>
      <c r="C103" s="10"/>
      <c r="D103" s="10"/>
      <c r="E103" s="10"/>
      <c r="F103" s="10"/>
    </row>
    <row r="104" spans="1:6" ht="57.6" customHeight="1" x14ac:dyDescent="0.25">
      <c r="A104" s="11" t="s">
        <v>30</v>
      </c>
      <c r="B104" s="11" t="s">
        <v>31</v>
      </c>
      <c r="C104" s="11" t="s">
        <v>7</v>
      </c>
      <c r="D104" s="11" t="s">
        <v>32</v>
      </c>
      <c r="E104" s="11" t="s">
        <v>33</v>
      </c>
      <c r="F104" s="11" t="s">
        <v>34</v>
      </c>
    </row>
    <row r="105" spans="1:6" s="12" customFormat="1" ht="15.95" customHeight="1" x14ac:dyDescent="0.25">
      <c r="A105" s="13" t="s">
        <v>11</v>
      </c>
      <c r="B105" s="13">
        <f>COLUMN()</f>
        <v>2</v>
      </c>
      <c r="C105" s="13">
        <f>COLUMN()</f>
        <v>3</v>
      </c>
      <c r="D105" s="13">
        <f>COLUMN()</f>
        <v>4</v>
      </c>
      <c r="E105" s="13" t="str">
        <f>_xlfn.CONCAT(TEXT(COLUMN(),"@")," (",TEXT(D105,"@")," / ",TEXT(B105,"@"),")")</f>
        <v>5 (4 / 2)</v>
      </c>
      <c r="F105" s="13" t="str">
        <f>_xlfn.CONCAT(TEXT(COLUMN(),"@")," (",TEXT(D105,"@")," / ",TEXT(C105,"@"),")")</f>
        <v>6 (4 / 3)</v>
      </c>
    </row>
    <row r="106" spans="1:6" x14ac:dyDescent="0.25">
      <c r="A106" s="26" t="s">
        <v>114</v>
      </c>
      <c r="B106" s="27">
        <f>SUBTOTAL(9,B107:B107)</f>
        <v>589161.89</v>
      </c>
      <c r="C106" s="27">
        <f>SUBTOTAL(9,C107:C107)</f>
        <v>685449</v>
      </c>
      <c r="D106" s="27">
        <f>SUBTOTAL(9,D107:D107)</f>
        <v>649986.34</v>
      </c>
      <c r="E106" s="28">
        <f t="shared" ref="E106:E112" si="20">IF(B106&lt;&gt;0,D106/B106,"-")</f>
        <v>1.1032389416769641</v>
      </c>
      <c r="F106" s="28">
        <f t="shared" ref="F106:F112" si="21">IF(C106&lt;&gt;0,D106/C106,"-")</f>
        <v>0.9482636053156398</v>
      </c>
    </row>
    <row r="107" spans="1:6" x14ac:dyDescent="0.25">
      <c r="A107" s="35" t="s">
        <v>115</v>
      </c>
      <c r="B107" s="36">
        <v>589161.89</v>
      </c>
      <c r="C107" s="36">
        <v>685449</v>
      </c>
      <c r="D107" s="36">
        <v>649986.34</v>
      </c>
      <c r="E107" s="37">
        <f t="shared" si="20"/>
        <v>1.1032389416769641</v>
      </c>
      <c r="F107" s="37">
        <f t="shared" si="21"/>
        <v>0.9482636053156398</v>
      </c>
    </row>
    <row r="108" spans="1:6" x14ac:dyDescent="0.25">
      <c r="A108" s="26" t="s">
        <v>116</v>
      </c>
      <c r="B108" s="27">
        <f>SUBTOTAL(9,B109:B109)</f>
        <v>17268.689999999999</v>
      </c>
      <c r="C108" s="27">
        <f>SUBTOTAL(9,C109:C109)</f>
        <v>34000</v>
      </c>
      <c r="D108" s="27">
        <f>SUBTOTAL(9,D109:D109)</f>
        <v>33562.339999999997</v>
      </c>
      <c r="E108" s="28">
        <f t="shared" si="20"/>
        <v>1.9435371183338168</v>
      </c>
      <c r="F108" s="28">
        <f t="shared" si="21"/>
        <v>0.98712764705882339</v>
      </c>
    </row>
    <row r="109" spans="1:6" x14ac:dyDescent="0.25">
      <c r="A109" s="35" t="s">
        <v>117</v>
      </c>
      <c r="B109" s="36">
        <v>17268.689999999999</v>
      </c>
      <c r="C109" s="36">
        <v>34000</v>
      </c>
      <c r="D109" s="36">
        <v>33562.339999999997</v>
      </c>
      <c r="E109" s="37">
        <f t="shared" si="20"/>
        <v>1.9435371183338168</v>
      </c>
      <c r="F109" s="37">
        <f t="shared" si="21"/>
        <v>0.98712764705882339</v>
      </c>
    </row>
    <row r="110" spans="1:6" x14ac:dyDescent="0.25">
      <c r="A110" s="26" t="s">
        <v>118</v>
      </c>
      <c r="B110" s="27">
        <f>SUBTOTAL(9,B111:B111)</f>
        <v>35458.120000000003</v>
      </c>
      <c r="C110" s="27">
        <f>SUBTOTAL(9,C111:C111)</f>
        <v>26200.400000000001</v>
      </c>
      <c r="D110" s="27">
        <f>SUBTOTAL(9,D111:D111)</f>
        <v>10850</v>
      </c>
      <c r="E110" s="28">
        <f t="shared" si="20"/>
        <v>0.30599479047394501</v>
      </c>
      <c r="F110" s="28">
        <f t="shared" si="21"/>
        <v>0.41411581502572475</v>
      </c>
    </row>
    <row r="111" spans="1:6" x14ac:dyDescent="0.25">
      <c r="A111" s="35" t="s">
        <v>119</v>
      </c>
      <c r="B111" s="36">
        <v>35458.120000000003</v>
      </c>
      <c r="C111" s="36">
        <v>26200.400000000001</v>
      </c>
      <c r="D111" s="36">
        <v>10850</v>
      </c>
      <c r="E111" s="37">
        <f t="shared" si="20"/>
        <v>0.30599479047394501</v>
      </c>
      <c r="F111" s="37">
        <f t="shared" si="21"/>
        <v>0.41411581502572475</v>
      </c>
    </row>
    <row r="112" spans="1:6" ht="20.100000000000001" customHeight="1" x14ac:dyDescent="0.25">
      <c r="A112" s="38" t="s">
        <v>57</v>
      </c>
      <c r="B112" s="39">
        <f>IFERROR(SUBTOTAL(9,B107:B111),0)</f>
        <v>641888.69999999995</v>
      </c>
      <c r="C112" s="39">
        <f>IFERROR(SUBTOTAL(9,C107:C111),0)</f>
        <v>745649.4</v>
      </c>
      <c r="D112" s="39">
        <f>IFERROR(SUBTOTAL(9,D107:D111),0)</f>
        <v>694398.67999999993</v>
      </c>
      <c r="E112" s="40">
        <f t="shared" si="20"/>
        <v>1.08180542826194</v>
      </c>
      <c r="F112" s="40">
        <f t="shared" si="21"/>
        <v>0.93126700028190179</v>
      </c>
    </row>
    <row r="113" spans="1:6" x14ac:dyDescent="0.25">
      <c r="A113" s="12"/>
      <c r="B113" s="12"/>
      <c r="C113" s="12"/>
      <c r="D113" s="12"/>
      <c r="E113" s="12"/>
      <c r="F113" s="12"/>
    </row>
    <row r="114" spans="1:6" x14ac:dyDescent="0.25">
      <c r="A114" s="12"/>
      <c r="B114" s="12"/>
      <c r="C114" s="12"/>
      <c r="D114" s="12"/>
      <c r="E114" s="12"/>
      <c r="F114" s="12"/>
    </row>
    <row r="115" spans="1:6" s="8" customFormat="1" ht="24.95" customHeight="1" x14ac:dyDescent="0.25">
      <c r="A115" s="9" t="s">
        <v>58</v>
      </c>
      <c r="B115" s="10"/>
      <c r="C115" s="10"/>
      <c r="D115" s="10"/>
      <c r="E115" s="10"/>
      <c r="F115" s="10"/>
    </row>
    <row r="116" spans="1:6" ht="57.6" customHeight="1" x14ac:dyDescent="0.25">
      <c r="A116" s="41" t="s">
        <v>30</v>
      </c>
      <c r="B116" s="11" t="s">
        <v>31</v>
      </c>
      <c r="C116" s="11" t="s">
        <v>7</v>
      </c>
      <c r="D116" s="11" t="s">
        <v>32</v>
      </c>
      <c r="E116" s="11" t="s">
        <v>33</v>
      </c>
      <c r="F116" s="11" t="s">
        <v>34</v>
      </c>
    </row>
    <row r="117" spans="1:6" s="12" customFormat="1" ht="15.95" customHeight="1" x14ac:dyDescent="0.25">
      <c r="A117" s="13" t="s">
        <v>11</v>
      </c>
      <c r="B117" s="13">
        <f>COLUMN()</f>
        <v>2</v>
      </c>
      <c r="C117" s="13">
        <f>COLUMN()</f>
        <v>3</v>
      </c>
      <c r="D117" s="13">
        <f>COLUMN()</f>
        <v>4</v>
      </c>
      <c r="E117" s="13" t="str">
        <f>_xlfn.CONCAT(TEXT(COLUMN(),"@")," (",TEXT(D117,"@")," / ",TEXT(B117,"@"),")")</f>
        <v>5 (4 / 2)</v>
      </c>
      <c r="F117" s="13" t="str">
        <f>_xlfn.CONCAT(TEXT(COLUMN(),"@")," (",TEXT(D117,"@")," / ",TEXT(C117,"@"),")")</f>
        <v>6 (4 / 3)</v>
      </c>
    </row>
    <row r="118" spans="1:6" x14ac:dyDescent="0.25">
      <c r="A118" s="26" t="s">
        <v>114</v>
      </c>
      <c r="B118" s="27">
        <f>SUBTOTAL(9,B119:B119)</f>
        <v>604202.18000000005</v>
      </c>
      <c r="C118" s="27">
        <f>SUBTOTAL(9,C119:C119)</f>
        <v>685449</v>
      </c>
      <c r="D118" s="27">
        <f>SUBTOTAL(9,D119:D119)</f>
        <v>656543.88</v>
      </c>
      <c r="E118" s="28">
        <f t="shared" ref="E118:E123" si="22">IF(B118&lt;&gt;0,D118/B118,"-")</f>
        <v>1.0866294457924663</v>
      </c>
      <c r="F118" s="28">
        <f t="shared" ref="F118:F124" si="23">IF(C118&lt;&gt;0,D118/C118,"-")</f>
        <v>0.95783038563044076</v>
      </c>
    </row>
    <row r="119" spans="1:6" x14ac:dyDescent="0.25">
      <c r="A119" s="35" t="s">
        <v>115</v>
      </c>
      <c r="B119" s="36">
        <v>604202.18000000005</v>
      </c>
      <c r="C119" s="36">
        <v>685449</v>
      </c>
      <c r="D119" s="36">
        <v>656543.88</v>
      </c>
      <c r="E119" s="37">
        <f t="shared" si="22"/>
        <v>1.0866294457924663</v>
      </c>
      <c r="F119" s="37">
        <f t="shared" si="23"/>
        <v>0.95783038563044076</v>
      </c>
    </row>
    <row r="120" spans="1:6" x14ac:dyDescent="0.25">
      <c r="A120" s="26" t="s">
        <v>116</v>
      </c>
      <c r="B120" s="27">
        <f>SUBTOTAL(9,B121:B121)</f>
        <v>17483.259999999998</v>
      </c>
      <c r="C120" s="27">
        <f>SUBTOTAL(9,C121:C121)</f>
        <v>34000</v>
      </c>
      <c r="D120" s="27">
        <f>SUBTOTAL(9,D121:D121)</f>
        <v>29531.54</v>
      </c>
      <c r="E120" s="28">
        <f t="shared" si="22"/>
        <v>1.6891323471709512</v>
      </c>
      <c r="F120" s="28">
        <f t="shared" si="23"/>
        <v>0.86857470588235297</v>
      </c>
    </row>
    <row r="121" spans="1:6" x14ac:dyDescent="0.25">
      <c r="A121" s="35" t="s">
        <v>117</v>
      </c>
      <c r="B121" s="36">
        <v>17483.259999999998</v>
      </c>
      <c r="C121" s="36">
        <v>34000</v>
      </c>
      <c r="D121" s="36">
        <v>29531.54</v>
      </c>
      <c r="E121" s="37">
        <f t="shared" si="22"/>
        <v>1.6891323471709512</v>
      </c>
      <c r="F121" s="37">
        <f t="shared" si="23"/>
        <v>0.86857470588235297</v>
      </c>
    </row>
    <row r="122" spans="1:6" x14ac:dyDescent="0.25">
      <c r="A122" s="26" t="s">
        <v>118</v>
      </c>
      <c r="B122" s="27">
        <f>SUBTOTAL(9,B123:B123)</f>
        <v>22131.75</v>
      </c>
      <c r="C122" s="27">
        <f>SUBTOTAL(9,C123:C123)</f>
        <v>26200.400000000001</v>
      </c>
      <c r="D122" s="27">
        <f>SUBTOTAL(9,D123:D123)</f>
        <v>29543.119999999999</v>
      </c>
      <c r="E122" s="28">
        <f t="shared" si="22"/>
        <v>1.3348750098839901</v>
      </c>
      <c r="F122" s="28">
        <f t="shared" si="23"/>
        <v>1.1275827849956488</v>
      </c>
    </row>
    <row r="123" spans="1:6" x14ac:dyDescent="0.25">
      <c r="A123" s="35" t="s">
        <v>119</v>
      </c>
      <c r="B123" s="36">
        <v>22131.75</v>
      </c>
      <c r="C123" s="36">
        <v>26200.400000000001</v>
      </c>
      <c r="D123" s="36">
        <v>29543.119999999999</v>
      </c>
      <c r="E123" s="37">
        <f t="shared" si="22"/>
        <v>1.3348750098839901</v>
      </c>
      <c r="F123" s="37">
        <f t="shared" si="23"/>
        <v>1.1275827849956488</v>
      </c>
    </row>
    <row r="124" spans="1:6" ht="20.100000000000001" customHeight="1" x14ac:dyDescent="0.25">
      <c r="A124" s="38" t="s">
        <v>57</v>
      </c>
      <c r="B124" s="39">
        <f>IFERROR(SUBTOTAL(9,B119:B123),0)</f>
        <v>643817.19000000006</v>
      </c>
      <c r="C124" s="39">
        <f>IFERROR(SUBTOTAL(9,C119:C123),0)</f>
        <v>745649.4</v>
      </c>
      <c r="D124" s="39">
        <f>IFERROR(SUBTOTAL(9,D119:D123),0)</f>
        <v>715618.54</v>
      </c>
      <c r="E124" s="40">
        <f>IF(B124&lt;&gt;0,D124/B124,"-")</f>
        <v>1.1115244375503548</v>
      </c>
      <c r="F124" s="40">
        <f t="shared" si="23"/>
        <v>0.95972522743262456</v>
      </c>
    </row>
    <row r="125" spans="1:6" x14ac:dyDescent="0.25">
      <c r="E125" s="12"/>
      <c r="F125" s="12"/>
    </row>
    <row r="126" spans="1:6" x14ac:dyDescent="0.25">
      <c r="C126" s="25"/>
    </row>
    <row r="131" spans="1:6" s="7" customFormat="1" ht="24.95" customHeight="1" x14ac:dyDescent="0.3">
      <c r="A131" s="55" t="s">
        <v>120</v>
      </c>
      <c r="B131" s="55"/>
      <c r="C131" s="55"/>
      <c r="D131" s="55"/>
      <c r="E131" s="55"/>
      <c r="F131" s="55"/>
    </row>
    <row r="132" spans="1:6" s="8" customFormat="1" ht="24.95" customHeight="1" x14ac:dyDescent="0.25">
      <c r="A132" s="9" t="s">
        <v>58</v>
      </c>
      <c r="B132" s="10"/>
      <c r="C132" s="10"/>
      <c r="D132" s="10"/>
      <c r="E132" s="10"/>
      <c r="F132" s="10"/>
    </row>
    <row r="133" spans="1:6" ht="57.6" customHeight="1" x14ac:dyDescent="0.25">
      <c r="A133" s="11" t="s">
        <v>30</v>
      </c>
      <c r="B133" s="11" t="s">
        <v>31</v>
      </c>
      <c r="C133" s="11" t="s">
        <v>7</v>
      </c>
      <c r="D133" s="11" t="s">
        <v>32</v>
      </c>
      <c r="E133" s="11" t="s">
        <v>33</v>
      </c>
      <c r="F133" s="11" t="s">
        <v>34</v>
      </c>
    </row>
    <row r="134" spans="1:6" s="12" customFormat="1" ht="15.95" customHeight="1" x14ac:dyDescent="0.25">
      <c r="A134" s="13" t="s">
        <v>11</v>
      </c>
      <c r="B134" s="13">
        <f>COLUMN()</f>
        <v>2</v>
      </c>
      <c r="C134" s="13">
        <f>COLUMN()</f>
        <v>3</v>
      </c>
      <c r="D134" s="13">
        <f>COLUMN()</f>
        <v>4</v>
      </c>
      <c r="E134" s="13" t="str">
        <f>_xlfn.CONCAT(TEXT(COLUMN(),"@")," (",TEXT(D134,"@")," / ",TEXT(B134,"@"),")")</f>
        <v>5 (4 / 2)</v>
      </c>
      <c r="F134" s="13" t="str">
        <f>_xlfn.CONCAT(TEXT(COLUMN(),"@")," (",TEXT(D134,"@")," / ",TEXT(C134,"@"),")")</f>
        <v>6 (4 / 3)</v>
      </c>
    </row>
    <row r="135" spans="1:6" x14ac:dyDescent="0.25">
      <c r="A135" s="26" t="s">
        <v>121</v>
      </c>
      <c r="B135" s="27">
        <f>SUBTOTAL(9,B136:B136)</f>
        <v>643817.18999999994</v>
      </c>
      <c r="C135" s="27">
        <f>SUBTOTAL(9,C136:C136)</f>
        <v>745649.4</v>
      </c>
      <c r="D135" s="27">
        <f>SUBTOTAL(9,D136:D136)</f>
        <v>715618.54</v>
      </c>
      <c r="E135" s="28">
        <f>IF(B135&lt;&gt;0,D135/B135,"-")</f>
        <v>1.111524437550355</v>
      </c>
      <c r="F135" s="28">
        <f>IF(C135&lt;&gt;0,D135/C135,"-")</f>
        <v>0.95972522743262456</v>
      </c>
    </row>
    <row r="136" spans="1:6" x14ac:dyDescent="0.25">
      <c r="A136" s="35" t="s">
        <v>122</v>
      </c>
      <c r="B136" s="36">
        <v>643817.18999999994</v>
      </c>
      <c r="C136" s="36">
        <v>745649.4</v>
      </c>
      <c r="D136" s="36">
        <v>715618.54</v>
      </c>
      <c r="E136" s="37">
        <f>IF(B136&lt;&gt;0,D136/B136,"-")</f>
        <v>1.111524437550355</v>
      </c>
      <c r="F136" s="37">
        <f>IF(C136&lt;&gt;0,D136/C136,"-")</f>
        <v>0.95972522743262456</v>
      </c>
    </row>
    <row r="137" spans="1:6" ht="20.100000000000001" customHeight="1" x14ac:dyDescent="0.25">
      <c r="A137" s="38" t="s">
        <v>57</v>
      </c>
      <c r="B137" s="39">
        <f>IFERROR(SUBTOTAL(9,B136:B136),0)</f>
        <v>643817.18999999994</v>
      </c>
      <c r="C137" s="39">
        <f>IFERROR(SUBTOTAL(9,C136:C136),0)</f>
        <v>745649.4</v>
      </c>
      <c r="D137" s="39">
        <f>IFERROR(SUBTOTAL(9,D136:D136),0)</f>
        <v>715618.54</v>
      </c>
      <c r="E137" s="40">
        <f>IF(B137&lt;&gt;0,D137/B137,"-")</f>
        <v>1.111524437550355</v>
      </c>
      <c r="F137" s="40">
        <f>IF(C137&lt;&gt;0,D137/C137,"-")</f>
        <v>0.95972522743262456</v>
      </c>
    </row>
    <row r="138" spans="1:6" x14ac:dyDescent="0.25">
      <c r="A138" s="12"/>
      <c r="B138" s="12"/>
      <c r="C138" s="12"/>
      <c r="D138" s="12"/>
      <c r="E138" s="12"/>
      <c r="F138" s="12"/>
    </row>
    <row r="139" spans="1:6" x14ac:dyDescent="0.25">
      <c r="A139" s="12"/>
      <c r="B139" s="12"/>
      <c r="C139" s="12"/>
      <c r="D139" s="12"/>
      <c r="E139" s="12"/>
      <c r="F139" s="12"/>
    </row>
    <row r="140" spans="1:6" x14ac:dyDescent="0.25">
      <c r="C140" s="25"/>
    </row>
  </sheetData>
  <mergeCells count="5">
    <mergeCell ref="A2:F2"/>
    <mergeCell ref="A3:F3"/>
    <mergeCell ref="A1:F1"/>
    <mergeCell ref="A102:F102"/>
    <mergeCell ref="A131:F131"/>
  </mergeCells>
  <phoneticPr fontId="18" type="noConversion"/>
  <pageMargins left="0.39370078740157499" right="0.39370078740157499" top="0.39370078740157499" bottom="0.39370078740157499" header="0.23622047244094499" footer="0.23622047244094499"/>
  <pageSetup paperSize="9" scale="55" fitToHeight="0" orientation="portrait" r:id="rId1"/>
  <rowBreaks count="2" manualBreakCount="2">
    <brk id="33" max="16383" man="1"/>
    <brk id="10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32"/>
  <sheetViews>
    <sheetView zoomScaleNormal="100" workbookViewId="0">
      <pane ySplit="6" topLeftCell="A23" activePane="bottomLeft" state="frozen"/>
      <selection pane="bottomLeft" sqref="A1:F31"/>
    </sheetView>
  </sheetViews>
  <sheetFormatPr defaultColWidth="9.140625" defaultRowHeight="15" x14ac:dyDescent="0.25"/>
  <cols>
    <col min="1" max="1" width="73.7109375" style="2" customWidth="1"/>
    <col min="2" max="2" width="29.710937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5" t="s">
        <v>2</v>
      </c>
      <c r="B1" s="55"/>
      <c r="C1" s="55"/>
      <c r="D1" s="55"/>
      <c r="E1" s="55"/>
      <c r="F1" s="55"/>
    </row>
    <row r="2" spans="1:6" s="6" customFormat="1" ht="30" customHeight="1" x14ac:dyDescent="0.25">
      <c r="A2" s="55" t="s">
        <v>123</v>
      </c>
      <c r="B2" s="55"/>
      <c r="C2" s="55"/>
      <c r="D2" s="55"/>
      <c r="E2" s="55"/>
      <c r="F2" s="55"/>
    </row>
    <row r="3" spans="1:6" s="7" customFormat="1" ht="24.95" customHeight="1" x14ac:dyDescent="0.3">
      <c r="A3" s="55" t="s">
        <v>124</v>
      </c>
      <c r="B3" s="55"/>
      <c r="C3" s="55"/>
      <c r="D3" s="55"/>
      <c r="E3" s="55"/>
      <c r="F3" s="55"/>
    </row>
    <row r="4" spans="1:6" s="8" customFormat="1" ht="24.95" customHeight="1" x14ac:dyDescent="0.25">
      <c r="A4" s="9" t="s">
        <v>125</v>
      </c>
      <c r="B4" s="10"/>
      <c r="C4" s="10"/>
      <c r="D4" s="10"/>
      <c r="E4" s="10"/>
      <c r="F4" s="10"/>
    </row>
    <row r="5" spans="1:6" ht="57.6" customHeight="1" x14ac:dyDescent="0.25">
      <c r="A5" s="11" t="s">
        <v>30</v>
      </c>
      <c r="B5" s="11" t="s">
        <v>31</v>
      </c>
      <c r="C5" s="11" t="s">
        <v>7</v>
      </c>
      <c r="D5" s="11" t="s">
        <v>32</v>
      </c>
      <c r="E5" s="11" t="s">
        <v>33</v>
      </c>
      <c r="F5" s="11" t="s">
        <v>34</v>
      </c>
    </row>
    <row r="6" spans="1:6" s="12" customFormat="1" ht="15.95" customHeight="1" x14ac:dyDescent="0.25">
      <c r="A6" s="13" t="s">
        <v>11</v>
      </c>
      <c r="B6" s="13">
        <f>COLUMN()</f>
        <v>2</v>
      </c>
      <c r="C6" s="13">
        <v>3</v>
      </c>
      <c r="D6" s="13">
        <f>COLUMN()</f>
        <v>4</v>
      </c>
      <c r="E6" s="13" t="str">
        <f>_xlfn.CONCAT(TEXT(COLUMN(),"@")," (",TEXT(D6,"@")," / ",TEXT(B6,"@"),")")</f>
        <v>5 (4 / 2)</v>
      </c>
      <c r="F6" s="13" t="str">
        <f>_xlfn.CONCAT(TEXT(COLUMN(),"@")," (",TEXT(D6,"@")," / ",TEXT(C6,"@"),")")</f>
        <v>6 (4 / 3)</v>
      </c>
    </row>
    <row r="7" spans="1:6" ht="20.100000000000001" customHeight="1" x14ac:dyDescent="0.25">
      <c r="A7" s="38" t="s">
        <v>57</v>
      </c>
      <c r="B7" s="39">
        <f>IFERROR(SUBTOTAL(9,#REF!),0)</f>
        <v>0</v>
      </c>
      <c r="C7" s="39">
        <v>0</v>
      </c>
      <c r="D7" s="39">
        <f>IFERROR(SUBTOTAL(9,#REF!),0)</f>
        <v>0</v>
      </c>
      <c r="E7" s="40" t="str">
        <f>IF(B7&lt;&gt;0,D7/B7,"-")</f>
        <v>-</v>
      </c>
      <c r="F7" s="40" t="str">
        <f>IF(C7&lt;&gt;0,D7/C7,"-")</f>
        <v>-</v>
      </c>
    </row>
    <row r="8" spans="1:6" x14ac:dyDescent="0.25">
      <c r="A8" s="12"/>
      <c r="B8" s="12"/>
      <c r="C8" s="12"/>
      <c r="D8" s="12"/>
      <c r="E8" s="12"/>
      <c r="F8" s="12"/>
    </row>
    <row r="9" spans="1:6" x14ac:dyDescent="0.25">
      <c r="A9" s="12"/>
      <c r="B9" s="12"/>
      <c r="C9" s="12"/>
      <c r="D9" s="12"/>
      <c r="E9" s="12"/>
      <c r="F9" s="12"/>
    </row>
    <row r="10" spans="1:6" s="8" customFormat="1" ht="24.95" customHeight="1" x14ac:dyDescent="0.25">
      <c r="A10" s="9" t="s">
        <v>126</v>
      </c>
      <c r="B10" s="10"/>
      <c r="C10" s="10"/>
      <c r="D10" s="10"/>
      <c r="E10" s="10"/>
      <c r="F10" s="10"/>
    </row>
    <row r="11" spans="1:6" ht="57.6" customHeight="1" x14ac:dyDescent="0.25">
      <c r="A11" s="41" t="s">
        <v>30</v>
      </c>
      <c r="B11" s="11" t="s">
        <v>31</v>
      </c>
      <c r="C11" s="11" t="s">
        <v>7</v>
      </c>
      <c r="D11" s="11" t="s">
        <v>32</v>
      </c>
      <c r="E11" s="11" t="s">
        <v>33</v>
      </c>
      <c r="F11" s="11" t="s">
        <v>34</v>
      </c>
    </row>
    <row r="12" spans="1:6" s="12" customFormat="1" ht="15.95" customHeight="1" x14ac:dyDescent="0.25">
      <c r="A12" s="13" t="s">
        <v>11</v>
      </c>
      <c r="B12" s="13">
        <f>COLUMN()</f>
        <v>2</v>
      </c>
      <c r="C12" s="13">
        <v>3</v>
      </c>
      <c r="D12" s="13">
        <f>COLUMN()</f>
        <v>4</v>
      </c>
      <c r="E12" s="13" t="str">
        <f>_xlfn.CONCAT(TEXT(COLUMN(),"@")," (",TEXT(D12,"@")," / ",TEXT(B12,"@"),")")</f>
        <v>5 (4 / 2)</v>
      </c>
      <c r="F12" s="13" t="str">
        <f>_xlfn.CONCAT(TEXT(COLUMN(),"@")," (",TEXT(D12,"@")," / ",TEXT(C12,"@"),")")</f>
        <v>6 (4 / 3)</v>
      </c>
    </row>
    <row r="13" spans="1:6" ht="20.100000000000001" customHeight="1" x14ac:dyDescent="0.25">
      <c r="A13" s="38" t="s">
        <v>57</v>
      </c>
      <c r="B13" s="39">
        <f>IFERROR(SUBTOTAL(9,#REF!),0)</f>
        <v>0</v>
      </c>
      <c r="C13" s="39">
        <v>0</v>
      </c>
      <c r="D13" s="39">
        <f>IFERROR(SUBTOTAL(9,#REF!),0)</f>
        <v>0</v>
      </c>
      <c r="E13" s="40" t="str">
        <f>IF(B13&lt;&gt;0,D13/D13,"-")</f>
        <v>-</v>
      </c>
      <c r="F13" s="40" t="str">
        <f>IF(C13&lt;&gt;0,D13/C13,"-")</f>
        <v>-</v>
      </c>
    </row>
    <row r="14" spans="1:6" x14ac:dyDescent="0.25">
      <c r="E14" s="12"/>
      <c r="F14" s="12"/>
    </row>
    <row r="15" spans="1:6" x14ac:dyDescent="0.25">
      <c r="C15" s="25"/>
    </row>
    <row r="20" spans="1:6" s="7" customFormat="1" ht="24.95" customHeight="1" x14ac:dyDescent="0.3">
      <c r="A20" s="55" t="s">
        <v>127</v>
      </c>
      <c r="B20" s="55"/>
      <c r="C20" s="55"/>
      <c r="D20" s="55"/>
      <c r="E20" s="55"/>
      <c r="F20" s="55"/>
    </row>
    <row r="21" spans="1:6" s="8" customFormat="1" ht="24.95" customHeight="1" x14ac:dyDescent="0.25">
      <c r="A21" s="9" t="s">
        <v>125</v>
      </c>
      <c r="B21" s="10"/>
      <c r="C21" s="10"/>
      <c r="D21" s="10"/>
      <c r="E21" s="10"/>
      <c r="F21" s="10"/>
    </row>
    <row r="22" spans="1:6" ht="57.6" customHeight="1" x14ac:dyDescent="0.25">
      <c r="A22" s="11" t="s">
        <v>30</v>
      </c>
      <c r="B22" s="11" t="s">
        <v>31</v>
      </c>
      <c r="C22" s="11" t="s">
        <v>7</v>
      </c>
      <c r="D22" s="11" t="s">
        <v>32</v>
      </c>
      <c r="E22" s="11" t="s">
        <v>33</v>
      </c>
      <c r="F22" s="11" t="s">
        <v>34</v>
      </c>
    </row>
    <row r="23" spans="1:6" s="12" customFormat="1" ht="15.95" customHeight="1" x14ac:dyDescent="0.25">
      <c r="A23" s="13" t="s">
        <v>11</v>
      </c>
      <c r="B23" s="13">
        <f>COLUMN()</f>
        <v>2</v>
      </c>
      <c r="C23" s="13">
        <f>COLUMN()</f>
        <v>3</v>
      </c>
      <c r="D23" s="13">
        <f>COLUMN()</f>
        <v>4</v>
      </c>
      <c r="E23" s="13" t="str">
        <f>_xlfn.CONCAT(TEXT(COLUMN(),"@")," (",TEXT(D23,"@")," / ",TEXT(B23,"@"),")")</f>
        <v>5 (4 / 2)</v>
      </c>
      <c r="F23" s="13" t="str">
        <f>_xlfn.CONCAT(TEXT(COLUMN(),"@")," (",TEXT(D23,"@")," / ",TEXT(C23,"@"),")")</f>
        <v>6 (4 / 3)</v>
      </c>
    </row>
    <row r="24" spans="1:6" ht="20.100000000000001" customHeight="1" x14ac:dyDescent="0.25">
      <c r="A24" s="38" t="s">
        <v>57</v>
      </c>
      <c r="B24" s="39">
        <f>IFERROR(SUBTOTAL(9,#REF!),0)</f>
        <v>0</v>
      </c>
      <c r="C24" s="39">
        <f>IFERROR(SUBTOTAL(9,#REF!),0)</f>
        <v>0</v>
      </c>
      <c r="D24" s="39">
        <f>IFERROR(SUBTOTAL(9,#REF!),0)</f>
        <v>0</v>
      </c>
      <c r="E24" s="40" t="str">
        <f>IF(B24&lt;&gt;0,D24/B24,"-")</f>
        <v>-</v>
      </c>
      <c r="F24" s="40" t="str">
        <f>IF(C24&lt;&gt;0,D24/C24,"-")</f>
        <v>-</v>
      </c>
    </row>
    <row r="25" spans="1:6" x14ac:dyDescent="0.25">
      <c r="A25" s="12"/>
      <c r="B25" s="12"/>
      <c r="C25" s="12"/>
      <c r="D25" s="12"/>
      <c r="E25" s="12"/>
      <c r="F25" s="12"/>
    </row>
    <row r="26" spans="1:6" x14ac:dyDescent="0.25">
      <c r="A26" s="12"/>
      <c r="B26" s="12"/>
      <c r="C26" s="12"/>
      <c r="D26" s="12"/>
      <c r="E26" s="12"/>
      <c r="F26" s="12"/>
    </row>
    <row r="27" spans="1:6" s="8" customFormat="1" ht="24.95" customHeight="1" x14ac:dyDescent="0.25">
      <c r="A27" s="9" t="s">
        <v>126</v>
      </c>
      <c r="B27" s="10"/>
      <c r="C27" s="10"/>
      <c r="D27" s="10"/>
      <c r="E27" s="10"/>
      <c r="F27" s="10"/>
    </row>
    <row r="28" spans="1:6" ht="57.6" customHeight="1" x14ac:dyDescent="0.25">
      <c r="A28" s="41" t="s">
        <v>30</v>
      </c>
      <c r="B28" s="11" t="s">
        <v>31</v>
      </c>
      <c r="C28" s="11" t="s">
        <v>7</v>
      </c>
      <c r="D28" s="11" t="s">
        <v>32</v>
      </c>
      <c r="E28" s="11" t="s">
        <v>33</v>
      </c>
      <c r="F28" s="11" t="s">
        <v>34</v>
      </c>
    </row>
    <row r="29" spans="1:6" s="12" customFormat="1" ht="15.95" customHeight="1" x14ac:dyDescent="0.25">
      <c r="A29" s="13" t="s">
        <v>11</v>
      </c>
      <c r="B29" s="13">
        <f>COLUMN()</f>
        <v>2</v>
      </c>
      <c r="C29" s="13">
        <f>COLUMN()</f>
        <v>3</v>
      </c>
      <c r="D29" s="13">
        <f>COLUMN()</f>
        <v>4</v>
      </c>
      <c r="E29" s="13" t="str">
        <f>_xlfn.CONCAT(TEXT(COLUMN(),"@")," (",TEXT(D29,"@")," / ",TEXT(B29,"@"),")")</f>
        <v>5 (4 / 2)</v>
      </c>
      <c r="F29" s="13" t="str">
        <f>_xlfn.CONCAT(TEXT(COLUMN(),"@")," (",TEXT(D29,"@")," / ",TEXT(C29,"@"),")")</f>
        <v>6 (4 / 3)</v>
      </c>
    </row>
    <row r="30" spans="1:6" ht="20.100000000000001" customHeight="1" x14ac:dyDescent="0.25">
      <c r="A30" s="38" t="s">
        <v>57</v>
      </c>
      <c r="B30" s="39">
        <f>IFERROR(SUBTOTAL(9,#REF!),0)</f>
        <v>0</v>
      </c>
      <c r="C30" s="39">
        <f>IFERROR(SUBTOTAL(9,#REF!),0)</f>
        <v>0</v>
      </c>
      <c r="D30" s="39">
        <f>IFERROR(SUBTOTAL(9,#REF!),0)</f>
        <v>0</v>
      </c>
      <c r="E30" s="40" t="str">
        <f>IF(B30&lt;&gt;0,D30/D30,"-")</f>
        <v>-</v>
      </c>
      <c r="F30" s="40" t="str">
        <f>IF(C30&lt;&gt;0,D30/C30,"-")</f>
        <v>-</v>
      </c>
    </row>
    <row r="31" spans="1:6" x14ac:dyDescent="0.25">
      <c r="E31" s="12"/>
      <c r="F31" s="12"/>
    </row>
    <row r="32" spans="1:6" x14ac:dyDescent="0.25">
      <c r="C32" s="25"/>
    </row>
  </sheetData>
  <mergeCells count="4">
    <mergeCell ref="A2:F2"/>
    <mergeCell ref="A3:F3"/>
    <mergeCell ref="A1:F1"/>
    <mergeCell ref="A20:F20"/>
  </mergeCells>
  <pageMargins left="0.39370078740157499" right="0.39370078740157499" top="0.39370078740157499" bottom="0.39370078740157499" header="0.23622047244094499" footer="0.23622047244094499"/>
  <pageSetup paperSize="9" scale="5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110"/>
  <sheetViews>
    <sheetView tabSelected="1" zoomScaleNormal="100" workbookViewId="0">
      <pane ySplit="5" topLeftCell="A9" activePane="bottomLeft" state="frozen"/>
      <selection pane="bottomLeft" activeCell="A26" sqref="A26"/>
    </sheetView>
  </sheetViews>
  <sheetFormatPr defaultColWidth="9.140625" defaultRowHeight="15" x14ac:dyDescent="0.25"/>
  <cols>
    <col min="1" max="1" width="73.7109375" style="2" customWidth="1"/>
    <col min="2" max="2" width="27.42578125" style="2" customWidth="1"/>
    <col min="3" max="4" width="19.7109375" style="2" customWidth="1"/>
    <col min="5" max="5" width="15.7109375" style="2" customWidth="1"/>
    <col min="6" max="6" width="12.7109375" style="2" customWidth="1"/>
  </cols>
  <sheetData>
    <row r="1" spans="1:6" s="6" customFormat="1" ht="30" customHeight="1" x14ac:dyDescent="0.25">
      <c r="A1" s="55" t="s">
        <v>128</v>
      </c>
      <c r="B1" s="55"/>
      <c r="C1" s="55"/>
      <c r="D1" s="55"/>
      <c r="E1" s="55"/>
      <c r="F1" s="55"/>
    </row>
    <row r="2" spans="1:6" s="7" customFormat="1" ht="24.95" customHeight="1" x14ac:dyDescent="0.3">
      <c r="A2" s="55" t="s">
        <v>129</v>
      </c>
      <c r="B2" s="55"/>
      <c r="C2" s="55"/>
      <c r="D2" s="55"/>
      <c r="E2" s="55"/>
      <c r="F2" s="55"/>
    </row>
    <row r="3" spans="1:6" s="8" customFormat="1" ht="24.95" customHeight="1" x14ac:dyDescent="0.25">
      <c r="A3" s="9" t="s">
        <v>130</v>
      </c>
      <c r="B3" s="10"/>
      <c r="C3" s="10"/>
      <c r="D3" s="10"/>
      <c r="E3" s="10"/>
      <c r="F3" s="10"/>
    </row>
    <row r="4" spans="1:6" ht="57.6" customHeight="1" x14ac:dyDescent="0.25">
      <c r="A4" s="41" t="s">
        <v>30</v>
      </c>
      <c r="B4" s="11" t="s">
        <v>31</v>
      </c>
      <c r="C4" s="11" t="s">
        <v>7</v>
      </c>
      <c r="D4" s="11" t="s">
        <v>32</v>
      </c>
      <c r="E4" s="11" t="s">
        <v>33</v>
      </c>
      <c r="F4" s="11" t="s">
        <v>34</v>
      </c>
    </row>
    <row r="5" spans="1:6" s="12" customFormat="1" ht="15.95" customHeight="1" x14ac:dyDescent="0.25">
      <c r="A5" s="13" t="s">
        <v>11</v>
      </c>
      <c r="B5" s="13">
        <f>COLUMN()</f>
        <v>2</v>
      </c>
      <c r="C5" s="13">
        <f>COLUMN()</f>
        <v>3</v>
      </c>
      <c r="D5" s="13">
        <f>COLUMN()</f>
        <v>4</v>
      </c>
      <c r="E5" s="13" t="str">
        <f>_xlfn.CONCAT(TEXT(COLUMN(),"@")," (",TEXT(D5,"@")," / ",TEXT(B5,"@"),")")</f>
        <v>5 (4 / 2)</v>
      </c>
      <c r="F5" s="13" t="str">
        <f>_xlfn.CONCAT(TEXT(COLUMN(),"@")," (",TEXT(D5,"@")," / ",TEXT(C5,"@"),")")</f>
        <v>6 (4 / 3)</v>
      </c>
    </row>
    <row r="6" spans="1:6" x14ac:dyDescent="0.25">
      <c r="A6" s="26" t="s">
        <v>131</v>
      </c>
      <c r="B6" s="27">
        <f>SUBTOTAL(9,B7:B7)</f>
        <v>643817.18999999994</v>
      </c>
      <c r="C6" s="27">
        <f>SUBTOTAL(9,C7:C7)</f>
        <v>745649.4</v>
      </c>
      <c r="D6" s="27">
        <f>SUBTOTAL(9,D7:D7)</f>
        <v>715618.54</v>
      </c>
      <c r="E6" s="28">
        <f>IF(B6&lt;&gt;0,D6/B6,"-")</f>
        <v>1.111524437550355</v>
      </c>
      <c r="F6" s="28">
        <f>IF(C6&lt;&gt;0,D6/C6,"-")</f>
        <v>0.95972522743262456</v>
      </c>
    </row>
    <row r="7" spans="1:6" x14ac:dyDescent="0.25">
      <c r="A7" s="35" t="s">
        <v>132</v>
      </c>
      <c r="B7" s="36">
        <v>643817.18999999994</v>
      </c>
      <c r="C7" s="36">
        <v>745649.4</v>
      </c>
      <c r="D7" s="36">
        <v>715618.54</v>
      </c>
      <c r="E7" s="37">
        <f>IF(B7&lt;&gt;0,D7/B7,"-")</f>
        <v>1.111524437550355</v>
      </c>
      <c r="F7" s="37">
        <f>IF(C7&lt;&gt;0,D7/C7,"-")</f>
        <v>0.95972522743262456</v>
      </c>
    </row>
    <row r="8" spans="1:6" ht="20.100000000000001" customHeight="1" x14ac:dyDescent="0.25">
      <c r="A8" s="38" t="s">
        <v>57</v>
      </c>
      <c r="B8" s="39">
        <f>IFERROR(SUBTOTAL(9,B7:B7),0)</f>
        <v>643817.18999999994</v>
      </c>
      <c r="C8" s="39">
        <f>IFERROR(SUBTOTAL(9,C7:C7),0)</f>
        <v>745649.4</v>
      </c>
      <c r="D8" s="39">
        <f>IFERROR(SUBTOTAL(9,D7:D7),0)</f>
        <v>715618.54</v>
      </c>
      <c r="E8" s="40">
        <f>IF(B8&lt;&gt;0,D8/B8,"-")</f>
        <v>1.111524437550355</v>
      </c>
      <c r="F8" s="40">
        <f>IF(C8&lt;&gt;0,D8/C8,"-")</f>
        <v>0.95972522743262456</v>
      </c>
    </row>
    <row r="9" spans="1:6" x14ac:dyDescent="0.25">
      <c r="E9" s="12"/>
      <c r="F9" s="12"/>
    </row>
    <row r="13" spans="1:6" ht="18" x14ac:dyDescent="0.25">
      <c r="A13" s="59"/>
      <c r="B13" s="60" t="s">
        <v>193</v>
      </c>
      <c r="C13" s="58"/>
      <c r="D13" s="58"/>
      <c r="E13" s="58"/>
      <c r="F13" s="58"/>
    </row>
    <row r="14" spans="1:6" s="7" customFormat="1" ht="24.95" customHeight="1" x14ac:dyDescent="0.3">
      <c r="A14" s="55" t="s">
        <v>133</v>
      </c>
      <c r="B14" s="55"/>
      <c r="C14" s="55"/>
      <c r="D14" s="55"/>
      <c r="E14" s="55"/>
      <c r="F14" s="55"/>
    </row>
    <row r="15" spans="1:6" s="8" customFormat="1" ht="24.95" customHeight="1" x14ac:dyDescent="0.25">
      <c r="A15" s="9" t="s">
        <v>130</v>
      </c>
      <c r="B15" s="10"/>
      <c r="C15" s="10"/>
      <c r="D15" s="10"/>
      <c r="E15" s="10"/>
      <c r="F15" s="10"/>
    </row>
    <row r="16" spans="1:6" ht="57.6" customHeight="1" x14ac:dyDescent="0.25">
      <c r="A16" s="41" t="s">
        <v>30</v>
      </c>
      <c r="B16" s="11" t="s">
        <v>31</v>
      </c>
      <c r="C16" s="11" t="s">
        <v>7</v>
      </c>
      <c r="D16" s="11" t="s">
        <v>32</v>
      </c>
      <c r="E16" s="11" t="s">
        <v>33</v>
      </c>
      <c r="F16" s="11" t="s">
        <v>34</v>
      </c>
    </row>
    <row r="17" spans="1:6" s="12" customFormat="1" ht="15.95" customHeight="1" x14ac:dyDescent="0.25">
      <c r="A17" s="13" t="s">
        <v>11</v>
      </c>
      <c r="B17" s="13">
        <f>COLUMN()</f>
        <v>2</v>
      </c>
      <c r="C17" s="13">
        <v>3</v>
      </c>
      <c r="D17" s="13">
        <f>COLUMN()</f>
        <v>4</v>
      </c>
      <c r="E17" s="13" t="str">
        <f>_xlfn.CONCAT(TEXT(COLUMN(),"@")," (",TEXT(D17,"@")," / ",TEXT(B17,"@"),")")</f>
        <v>5 (4 / 2)</v>
      </c>
      <c r="F17" s="13" t="str">
        <f>_xlfn.CONCAT(TEXT(COLUMN(),"@")," (",TEXT(D17,"@")," / ",TEXT(C17,"@"),")")</f>
        <v>6 (4 / 3)</v>
      </c>
    </row>
    <row r="18" spans="1:6" x14ac:dyDescent="0.25">
      <c r="A18" s="26" t="s">
        <v>131</v>
      </c>
      <c r="B18" s="27">
        <f>SUBTOTAL(9,B28:B108)</f>
        <v>643817.18999999994</v>
      </c>
      <c r="C18" s="27">
        <v>745649.4</v>
      </c>
      <c r="D18" s="27">
        <f>SUBTOTAL(9,D28:D108)</f>
        <v>715618.54000000015</v>
      </c>
      <c r="E18" s="28">
        <f>IF(B18&lt;&gt;0,D18/B18,"-")</f>
        <v>1.1115244375503552</v>
      </c>
      <c r="F18" s="28">
        <f>IF(C18&lt;&gt;0,D18/C18,"-")</f>
        <v>0.95972522743262467</v>
      </c>
    </row>
    <row r="19" spans="1:6" x14ac:dyDescent="0.25">
      <c r="A19" s="29" t="s">
        <v>132</v>
      </c>
      <c r="B19" s="30">
        <f>SUBTOTAL(9,B28:B108)</f>
        <v>643817.18999999994</v>
      </c>
      <c r="C19" s="30">
        <v>745649.4</v>
      </c>
      <c r="D19" s="30">
        <f>SUBTOTAL(9,D28:D108)</f>
        <v>715618.54000000015</v>
      </c>
      <c r="E19" s="31">
        <f>IF(B19&lt;&gt;0,D19/B19,"-")</f>
        <v>1.1115244375503552</v>
      </c>
      <c r="F19" s="31">
        <f>IF(C19&lt;&gt;0,D19/C19,"-")</f>
        <v>0.95972522743262467</v>
      </c>
    </row>
    <row r="20" spans="1:6" x14ac:dyDescent="0.25">
      <c r="A20" s="42" t="s">
        <v>134</v>
      </c>
      <c r="B20" s="43"/>
      <c r="C20" s="43"/>
      <c r="D20" s="43"/>
      <c r="E20" s="43"/>
      <c r="F20" s="43"/>
    </row>
    <row r="21" spans="1:6" x14ac:dyDescent="0.25">
      <c r="A21" s="44" t="s">
        <v>135</v>
      </c>
      <c r="B21" s="45"/>
      <c r="C21" s="45" t="s">
        <v>136</v>
      </c>
      <c r="D21" s="46"/>
      <c r="E21" s="47"/>
      <c r="F21" s="47"/>
    </row>
    <row r="22" spans="1:6" x14ac:dyDescent="0.25">
      <c r="A22" s="44" t="s">
        <v>137</v>
      </c>
      <c r="B22" s="45"/>
      <c r="C22" s="45" t="s">
        <v>138</v>
      </c>
      <c r="D22" s="46"/>
      <c r="E22" s="47"/>
      <c r="F22" s="47"/>
    </row>
    <row r="23" spans="1:6" x14ac:dyDescent="0.25">
      <c r="A23" s="44" t="s">
        <v>139</v>
      </c>
      <c r="B23" s="45"/>
      <c r="C23" s="45" t="s">
        <v>140</v>
      </c>
      <c r="D23" s="46"/>
      <c r="E23" s="47"/>
      <c r="F23" s="47"/>
    </row>
    <row r="24" spans="1:6" x14ac:dyDescent="0.25">
      <c r="A24" s="32" t="s">
        <v>141</v>
      </c>
      <c r="B24" s="33">
        <f>SUBTOTAL(9,B28:B108)</f>
        <v>643817.18999999994</v>
      </c>
      <c r="C24" s="33">
        <f>SUBTOTAL(9,C28:C108)</f>
        <v>745649.4</v>
      </c>
      <c r="D24" s="33">
        <f>SUBTOTAL(9,D28:D108)</f>
        <v>715618.54000000015</v>
      </c>
      <c r="E24" s="34">
        <f t="shared" ref="E24:E56" si="0">IF(B24&lt;&gt;0,D24/B24,"-")</f>
        <v>1.1115244375503552</v>
      </c>
      <c r="F24" s="34">
        <f t="shared" ref="F24:F56" si="1">IF(C24&lt;&gt;0,D24/C24,"-")</f>
        <v>0.95972522743262467</v>
      </c>
    </row>
    <row r="25" spans="1:6" x14ac:dyDescent="0.25">
      <c r="A25" s="48" t="s">
        <v>142</v>
      </c>
      <c r="B25" s="49">
        <f>SUBTOTAL(9,B28:B67)</f>
        <v>546444.28000000026</v>
      </c>
      <c r="C25" s="49">
        <f>SUBTOTAL(9,C28:C67)</f>
        <v>639157</v>
      </c>
      <c r="D25" s="49">
        <f>SUBTOTAL(9,D28:D67)</f>
        <v>612211.29000000015</v>
      </c>
      <c r="E25" s="50">
        <f t="shared" si="0"/>
        <v>1.1203544668817831</v>
      </c>
      <c r="F25" s="50">
        <f t="shared" si="1"/>
        <v>0.95784179786812962</v>
      </c>
    </row>
    <row r="26" spans="1:6" x14ac:dyDescent="0.25">
      <c r="A26" s="61" t="s">
        <v>143</v>
      </c>
      <c r="B26" s="56">
        <f>SUBTOTAL(9,B28:B67)</f>
        <v>546444.28000000026</v>
      </c>
      <c r="C26" s="56">
        <f>SUBTOTAL(9,C28:C67)</f>
        <v>639157</v>
      </c>
      <c r="D26" s="56">
        <f>SUBTOTAL(9,D28:D67)</f>
        <v>612211.29000000015</v>
      </c>
      <c r="E26" s="57">
        <f t="shared" si="0"/>
        <v>1.1203544668817831</v>
      </c>
      <c r="F26" s="57">
        <f t="shared" si="1"/>
        <v>0.95784179786812962</v>
      </c>
    </row>
    <row r="27" spans="1:6" x14ac:dyDescent="0.25">
      <c r="A27" s="51" t="s">
        <v>144</v>
      </c>
      <c r="B27" s="52">
        <f>SUBTOTAL(9,B28:B32)</f>
        <v>496842.88000000006</v>
      </c>
      <c r="C27" s="52">
        <f>SUBTOTAL(9,C28:C32)</f>
        <v>568520</v>
      </c>
      <c r="D27" s="52">
        <f>SUBTOTAL(9,D28:D32)</f>
        <v>562570.46</v>
      </c>
      <c r="E27" s="53">
        <f t="shared" si="0"/>
        <v>1.1322904738012949</v>
      </c>
      <c r="F27" s="53">
        <f t="shared" si="1"/>
        <v>0.98953503834517686</v>
      </c>
    </row>
    <row r="28" spans="1:6" x14ac:dyDescent="0.25">
      <c r="A28" s="35" t="s">
        <v>145</v>
      </c>
      <c r="B28" s="36">
        <v>404311.28</v>
      </c>
      <c r="C28" s="36">
        <v>465500</v>
      </c>
      <c r="D28" s="36">
        <v>467316.82</v>
      </c>
      <c r="E28" s="37">
        <f t="shared" si="0"/>
        <v>1.1558342374222159</v>
      </c>
      <c r="F28" s="37">
        <f t="shared" si="1"/>
        <v>1.0039029430719657</v>
      </c>
    </row>
    <row r="29" spans="1:6" x14ac:dyDescent="0.25">
      <c r="A29" s="35" t="s">
        <v>146</v>
      </c>
      <c r="B29" s="36">
        <v>1310.08</v>
      </c>
      <c r="C29" s="36">
        <v>2000</v>
      </c>
      <c r="D29" s="36">
        <v>1859.91</v>
      </c>
      <c r="E29" s="37">
        <f t="shared" si="0"/>
        <v>1.4196919272105522</v>
      </c>
      <c r="F29" s="37">
        <f t="shared" si="1"/>
        <v>0.92995500000000009</v>
      </c>
    </row>
    <row r="30" spans="1:6" x14ac:dyDescent="0.25">
      <c r="A30" s="35" t="s">
        <v>192</v>
      </c>
      <c r="B30" s="36">
        <v>21.72</v>
      </c>
      <c r="C30" s="36">
        <v>0</v>
      </c>
      <c r="D30" s="36">
        <v>0</v>
      </c>
      <c r="E30" s="37"/>
      <c r="F30" s="37"/>
    </row>
    <row r="31" spans="1:6" x14ac:dyDescent="0.25">
      <c r="A31" s="35" t="s">
        <v>147</v>
      </c>
      <c r="B31" s="36">
        <v>24365.34</v>
      </c>
      <c r="C31" s="36">
        <v>24120</v>
      </c>
      <c r="D31" s="36">
        <v>15996.15</v>
      </c>
      <c r="E31" s="37">
        <f t="shared" si="0"/>
        <v>0.65651248864165246</v>
      </c>
      <c r="F31" s="37">
        <f t="shared" si="1"/>
        <v>0.66319029850746269</v>
      </c>
    </row>
    <row r="32" spans="1:6" x14ac:dyDescent="0.25">
      <c r="A32" s="35" t="s">
        <v>148</v>
      </c>
      <c r="B32" s="36">
        <v>66834.460000000006</v>
      </c>
      <c r="C32" s="36">
        <v>76900</v>
      </c>
      <c r="D32" s="36">
        <v>77397.58</v>
      </c>
      <c r="E32" s="37">
        <f t="shared" si="0"/>
        <v>1.1580490064556517</v>
      </c>
      <c r="F32" s="37">
        <f t="shared" si="1"/>
        <v>1.0064704811443432</v>
      </c>
    </row>
    <row r="33" spans="1:6" x14ac:dyDescent="0.25">
      <c r="A33" s="51" t="s">
        <v>149</v>
      </c>
      <c r="B33" s="52">
        <f>SUBTOTAL(9,B34:B58)</f>
        <v>47548.829999999994</v>
      </c>
      <c r="C33" s="52">
        <f>SUBTOTAL(9,C34:C58)</f>
        <v>67016</v>
      </c>
      <c r="D33" s="52">
        <f>SUBTOTAL(9,D34:D58)</f>
        <v>47373.55999999999</v>
      </c>
      <c r="E33" s="53">
        <f t="shared" si="0"/>
        <v>0.99631389457953001</v>
      </c>
      <c r="F33" s="53">
        <f t="shared" si="1"/>
        <v>0.70689924794079007</v>
      </c>
    </row>
    <row r="34" spans="1:6" x14ac:dyDescent="0.25">
      <c r="A34" s="35" t="s">
        <v>150</v>
      </c>
      <c r="B34" s="36">
        <v>1752.24</v>
      </c>
      <c r="C34" s="36">
        <v>3000</v>
      </c>
      <c r="D34" s="36">
        <v>1682.64</v>
      </c>
      <c r="E34" s="37">
        <f t="shared" si="0"/>
        <v>0.96027941377893444</v>
      </c>
      <c r="F34" s="37">
        <f t="shared" si="1"/>
        <v>0.56088000000000005</v>
      </c>
    </row>
    <row r="35" spans="1:6" x14ac:dyDescent="0.25">
      <c r="A35" s="35" t="s">
        <v>151</v>
      </c>
      <c r="B35" s="36">
        <v>7061.46</v>
      </c>
      <c r="C35" s="36">
        <v>7700</v>
      </c>
      <c r="D35" s="36">
        <v>6677.76</v>
      </c>
      <c r="E35" s="37">
        <f t="shared" si="0"/>
        <v>0.94566279494608763</v>
      </c>
      <c r="F35" s="37">
        <f t="shared" si="1"/>
        <v>0.86724155844155848</v>
      </c>
    </row>
    <row r="36" spans="1:6" x14ac:dyDescent="0.25">
      <c r="A36" s="35" t="s">
        <v>152</v>
      </c>
      <c r="B36" s="36">
        <v>1030</v>
      </c>
      <c r="C36" s="36">
        <v>1257</v>
      </c>
      <c r="D36" s="36">
        <v>408.56</v>
      </c>
      <c r="E36" s="37">
        <f t="shared" si="0"/>
        <v>0.39666019417475729</v>
      </c>
      <c r="F36" s="37">
        <f t="shared" si="1"/>
        <v>0.32502784407319013</v>
      </c>
    </row>
    <row r="37" spans="1:6" x14ac:dyDescent="0.25">
      <c r="A37" s="35" t="s">
        <v>153</v>
      </c>
      <c r="B37" s="36">
        <v>0</v>
      </c>
      <c r="C37" s="36">
        <v>1000</v>
      </c>
      <c r="D37" s="36">
        <v>401</v>
      </c>
      <c r="E37" s="37" t="str">
        <f t="shared" si="0"/>
        <v>-</v>
      </c>
      <c r="F37" s="37">
        <f t="shared" si="1"/>
        <v>0.40100000000000002</v>
      </c>
    </row>
    <row r="38" spans="1:6" x14ac:dyDescent="0.25">
      <c r="A38" s="35" t="s">
        <v>154</v>
      </c>
      <c r="B38" s="36">
        <v>4919.7</v>
      </c>
      <c r="C38" s="36">
        <v>4445</v>
      </c>
      <c r="D38" s="36">
        <v>4698.55</v>
      </c>
      <c r="E38" s="37">
        <f t="shared" si="0"/>
        <v>0.95504807203691289</v>
      </c>
      <c r="F38" s="37">
        <f t="shared" si="1"/>
        <v>1.0570416197975254</v>
      </c>
    </row>
    <row r="39" spans="1:6" x14ac:dyDescent="0.25">
      <c r="A39" s="35" t="s">
        <v>155</v>
      </c>
      <c r="B39" s="36">
        <v>0</v>
      </c>
      <c r="C39" s="36">
        <v>133</v>
      </c>
      <c r="D39" s="36">
        <v>82.14</v>
      </c>
      <c r="E39" s="37" t="str">
        <f t="shared" si="0"/>
        <v>-</v>
      </c>
      <c r="F39" s="37">
        <f t="shared" si="1"/>
        <v>0.61759398496240603</v>
      </c>
    </row>
    <row r="40" spans="1:6" x14ac:dyDescent="0.25">
      <c r="A40" s="35" t="s">
        <v>156</v>
      </c>
      <c r="B40" s="36">
        <v>2855.85</v>
      </c>
      <c r="C40" s="36">
        <v>6624</v>
      </c>
      <c r="D40" s="36">
        <v>2803.13</v>
      </c>
      <c r="E40" s="37">
        <f t="shared" si="0"/>
        <v>0.98153964669012739</v>
      </c>
      <c r="F40" s="37">
        <f t="shared" si="1"/>
        <v>0.4231778381642512</v>
      </c>
    </row>
    <row r="41" spans="1:6" x14ac:dyDescent="0.25">
      <c r="A41" s="35" t="s">
        <v>157</v>
      </c>
      <c r="B41" s="36">
        <v>0</v>
      </c>
      <c r="C41" s="36">
        <v>133</v>
      </c>
      <c r="D41" s="36">
        <v>0</v>
      </c>
      <c r="E41" s="37" t="str">
        <f t="shared" si="0"/>
        <v>-</v>
      </c>
      <c r="F41" s="37">
        <f t="shared" si="1"/>
        <v>0</v>
      </c>
    </row>
    <row r="42" spans="1:6" x14ac:dyDescent="0.25">
      <c r="A42" s="35" t="s">
        <v>158</v>
      </c>
      <c r="B42" s="36">
        <v>1068.32</v>
      </c>
      <c r="C42" s="36">
        <v>3119</v>
      </c>
      <c r="D42" s="36">
        <v>2117.63</v>
      </c>
      <c r="E42" s="37">
        <f t="shared" si="0"/>
        <v>1.9822057061554592</v>
      </c>
      <c r="F42" s="37">
        <f t="shared" si="1"/>
        <v>0.67894517473549221</v>
      </c>
    </row>
    <row r="43" spans="1:6" x14ac:dyDescent="0.25">
      <c r="A43" s="35" t="s">
        <v>159</v>
      </c>
      <c r="B43" s="36">
        <v>0</v>
      </c>
      <c r="C43" s="36">
        <v>133</v>
      </c>
      <c r="D43" s="36">
        <v>0</v>
      </c>
      <c r="E43" s="37" t="str">
        <f t="shared" si="0"/>
        <v>-</v>
      </c>
      <c r="F43" s="37">
        <f t="shared" si="1"/>
        <v>0</v>
      </c>
    </row>
    <row r="44" spans="1:6" x14ac:dyDescent="0.25">
      <c r="A44" s="35" t="s">
        <v>160</v>
      </c>
      <c r="B44" s="36">
        <v>3131.69</v>
      </c>
      <c r="C44" s="36">
        <v>4910</v>
      </c>
      <c r="D44" s="36">
        <v>2887.59</v>
      </c>
      <c r="E44" s="37">
        <f t="shared" si="0"/>
        <v>0.92205486494512545</v>
      </c>
      <c r="F44" s="37">
        <f t="shared" si="1"/>
        <v>0.58810386965376782</v>
      </c>
    </row>
    <row r="45" spans="1:6" x14ac:dyDescent="0.25">
      <c r="A45" s="35" t="s">
        <v>161</v>
      </c>
      <c r="B45" s="36">
        <v>6849.36</v>
      </c>
      <c r="C45" s="36">
        <v>7007</v>
      </c>
      <c r="D45" s="36">
        <v>5994.67</v>
      </c>
      <c r="E45" s="37">
        <f t="shared" si="0"/>
        <v>0.87521607858252459</v>
      </c>
      <c r="F45" s="37">
        <f t="shared" si="1"/>
        <v>0.85552590266875983</v>
      </c>
    </row>
    <row r="46" spans="1:6" x14ac:dyDescent="0.25">
      <c r="A46" s="35" t="s">
        <v>162</v>
      </c>
      <c r="B46" s="36">
        <v>15.92</v>
      </c>
      <c r="C46" s="36">
        <v>1318</v>
      </c>
      <c r="D46" s="36">
        <v>1245</v>
      </c>
      <c r="E46" s="37">
        <f t="shared" si="0"/>
        <v>78.2035175879397</v>
      </c>
      <c r="F46" s="37">
        <f t="shared" si="1"/>
        <v>0.94461305007587248</v>
      </c>
    </row>
    <row r="47" spans="1:6" x14ac:dyDescent="0.25">
      <c r="A47" s="35" t="s">
        <v>163</v>
      </c>
      <c r="B47" s="36">
        <v>8413.73</v>
      </c>
      <c r="C47" s="36">
        <v>7146</v>
      </c>
      <c r="D47" s="36">
        <v>3924.63</v>
      </c>
      <c r="E47" s="37">
        <f t="shared" si="0"/>
        <v>0.46645542464519307</v>
      </c>
      <c r="F47" s="37">
        <f t="shared" si="1"/>
        <v>0.54920654911838795</v>
      </c>
    </row>
    <row r="48" spans="1:6" x14ac:dyDescent="0.25">
      <c r="A48" s="35" t="s">
        <v>164</v>
      </c>
      <c r="B48" s="36">
        <v>1057.5</v>
      </c>
      <c r="C48" s="36">
        <v>1227</v>
      </c>
      <c r="D48" s="36">
        <v>859.32</v>
      </c>
      <c r="E48" s="37">
        <f t="shared" si="0"/>
        <v>0.81259574468085116</v>
      </c>
      <c r="F48" s="37">
        <f t="shared" si="1"/>
        <v>0.70034229828850858</v>
      </c>
    </row>
    <row r="49" spans="1:6" x14ac:dyDescent="0.25">
      <c r="A49" s="35" t="s">
        <v>165</v>
      </c>
      <c r="B49" s="36">
        <v>3069</v>
      </c>
      <c r="C49" s="36">
        <v>4078</v>
      </c>
      <c r="D49" s="36">
        <v>4078</v>
      </c>
      <c r="E49" s="37">
        <f t="shared" si="0"/>
        <v>1.328771586836103</v>
      </c>
      <c r="F49" s="37">
        <f t="shared" si="1"/>
        <v>1</v>
      </c>
    </row>
    <row r="50" spans="1:6" x14ac:dyDescent="0.25">
      <c r="A50" s="35" t="s">
        <v>166</v>
      </c>
      <c r="B50" s="36">
        <v>2407.64</v>
      </c>
      <c r="C50" s="36">
        <v>4327</v>
      </c>
      <c r="D50" s="36">
        <v>1500</v>
      </c>
      <c r="E50" s="37">
        <f t="shared" si="0"/>
        <v>0.62301673007592495</v>
      </c>
      <c r="F50" s="37">
        <f t="shared" si="1"/>
        <v>0.34666050381326552</v>
      </c>
    </row>
    <row r="51" spans="1:6" x14ac:dyDescent="0.25">
      <c r="A51" s="35" t="s">
        <v>167</v>
      </c>
      <c r="B51" s="36">
        <v>2989.74</v>
      </c>
      <c r="C51" s="36">
        <v>6118</v>
      </c>
      <c r="D51" s="36">
        <v>6531.67</v>
      </c>
      <c r="E51" s="37">
        <f t="shared" si="0"/>
        <v>2.1846949901998167</v>
      </c>
      <c r="F51" s="37">
        <f t="shared" si="1"/>
        <v>1.0676152337365152</v>
      </c>
    </row>
    <row r="52" spans="1:6" x14ac:dyDescent="0.25">
      <c r="A52" s="35" t="s">
        <v>168</v>
      </c>
      <c r="B52" s="36">
        <v>175</v>
      </c>
      <c r="C52" s="36">
        <v>1327</v>
      </c>
      <c r="D52" s="36">
        <v>461.74</v>
      </c>
      <c r="E52" s="37">
        <f t="shared" si="0"/>
        <v>2.6385142857142858</v>
      </c>
      <c r="F52" s="37">
        <f t="shared" si="1"/>
        <v>0.34795779954785233</v>
      </c>
    </row>
    <row r="53" spans="1:6" x14ac:dyDescent="0.25">
      <c r="A53" s="35" t="s">
        <v>169</v>
      </c>
      <c r="B53" s="36">
        <v>318.14999999999998</v>
      </c>
      <c r="C53" s="36">
        <v>266</v>
      </c>
      <c r="D53" s="36">
        <v>242.18</v>
      </c>
      <c r="E53" s="37">
        <f t="shared" si="0"/>
        <v>0.76121326418356128</v>
      </c>
      <c r="F53" s="37">
        <f t="shared" si="1"/>
        <v>0.91045112781954884</v>
      </c>
    </row>
    <row r="54" spans="1:6" x14ac:dyDescent="0.25">
      <c r="A54" s="35" t="s">
        <v>170</v>
      </c>
      <c r="B54" s="36">
        <v>0</v>
      </c>
      <c r="C54" s="36">
        <v>133</v>
      </c>
      <c r="D54" s="36">
        <v>35.64</v>
      </c>
      <c r="E54" s="37" t="str">
        <f t="shared" si="0"/>
        <v>-</v>
      </c>
      <c r="F54" s="37">
        <f t="shared" si="1"/>
        <v>0.26796992481203008</v>
      </c>
    </row>
    <row r="55" spans="1:6" x14ac:dyDescent="0.25">
      <c r="A55" s="35" t="s">
        <v>171</v>
      </c>
      <c r="B55" s="36">
        <v>326.54000000000002</v>
      </c>
      <c r="C55" s="36">
        <v>864</v>
      </c>
      <c r="D55" s="36">
        <v>581.54</v>
      </c>
      <c r="E55" s="37">
        <f t="shared" si="0"/>
        <v>1.78091504869235</v>
      </c>
      <c r="F55" s="37">
        <f t="shared" si="1"/>
        <v>0.67307870370370371</v>
      </c>
    </row>
    <row r="56" spans="1:6" x14ac:dyDescent="0.25">
      <c r="A56" s="35" t="s">
        <v>172</v>
      </c>
      <c r="B56" s="36">
        <v>0</v>
      </c>
      <c r="C56" s="36">
        <v>199</v>
      </c>
      <c r="D56" s="36">
        <v>0</v>
      </c>
      <c r="E56" s="37" t="str">
        <f t="shared" si="0"/>
        <v>-</v>
      </c>
      <c r="F56" s="37">
        <f t="shared" si="1"/>
        <v>0</v>
      </c>
    </row>
    <row r="57" spans="1:6" x14ac:dyDescent="0.25">
      <c r="A57" s="35" t="s">
        <v>173</v>
      </c>
      <c r="B57" s="36">
        <v>0</v>
      </c>
      <c r="C57" s="36">
        <v>125</v>
      </c>
      <c r="D57" s="36">
        <v>0</v>
      </c>
      <c r="E57" s="37" t="str">
        <f t="shared" ref="E57:E92" si="2">IF(B57&lt;&gt;0,D57/B57,"-")</f>
        <v>-</v>
      </c>
      <c r="F57" s="37">
        <f t="shared" ref="F57:F92" si="3">IF(C57&lt;&gt;0,D57/C57,"-")</f>
        <v>0</v>
      </c>
    </row>
    <row r="58" spans="1:6" x14ac:dyDescent="0.25">
      <c r="A58" s="35" t="s">
        <v>174</v>
      </c>
      <c r="B58" s="36">
        <v>106.99</v>
      </c>
      <c r="C58" s="36">
        <v>427</v>
      </c>
      <c r="D58" s="36">
        <v>160.16999999999999</v>
      </c>
      <c r="E58" s="37">
        <f t="shared" si="2"/>
        <v>1.4970557996074398</v>
      </c>
      <c r="F58" s="37">
        <f t="shared" si="3"/>
        <v>0.37510538641686181</v>
      </c>
    </row>
    <row r="59" spans="1:6" x14ac:dyDescent="0.25">
      <c r="A59" s="51" t="s">
        <v>175</v>
      </c>
      <c r="B59" s="52">
        <f>SUBTOTAL(9,B60:B62)</f>
        <v>993.31999999999994</v>
      </c>
      <c r="C59" s="52">
        <f>SUBTOTAL(9,C60:C62)</f>
        <v>1162</v>
      </c>
      <c r="D59" s="52">
        <f>SUBTOTAL(9,D60:D62)</f>
        <v>1010.58</v>
      </c>
      <c r="E59" s="53">
        <f t="shared" si="2"/>
        <v>1.0173760721620426</v>
      </c>
      <c r="F59" s="53">
        <f t="shared" si="3"/>
        <v>0.86969018932874353</v>
      </c>
    </row>
    <row r="60" spans="1:6" x14ac:dyDescent="0.25">
      <c r="A60" s="35" t="s">
        <v>176</v>
      </c>
      <c r="B60" s="36">
        <v>810.73</v>
      </c>
      <c r="C60" s="36">
        <v>929</v>
      </c>
      <c r="D60" s="36">
        <v>814.36</v>
      </c>
      <c r="E60" s="37">
        <f t="shared" si="2"/>
        <v>1.0044774462521431</v>
      </c>
      <c r="F60" s="37">
        <f t="shared" si="3"/>
        <v>0.87659849300322934</v>
      </c>
    </row>
    <row r="61" spans="1:6" x14ac:dyDescent="0.25">
      <c r="A61" s="35" t="s">
        <v>177</v>
      </c>
      <c r="B61" s="36">
        <v>26.16</v>
      </c>
      <c r="C61" s="36">
        <v>100</v>
      </c>
      <c r="D61" s="36">
        <v>2.12</v>
      </c>
      <c r="E61" s="37">
        <f t="shared" si="2"/>
        <v>8.1039755351681966E-2</v>
      </c>
      <c r="F61" s="37">
        <f t="shared" si="3"/>
        <v>2.12E-2</v>
      </c>
    </row>
    <row r="62" spans="1:6" x14ac:dyDescent="0.25">
      <c r="A62" s="35" t="s">
        <v>178</v>
      </c>
      <c r="B62" s="36">
        <v>156.43</v>
      </c>
      <c r="C62" s="36">
        <v>133</v>
      </c>
      <c r="D62" s="36">
        <v>194.1</v>
      </c>
      <c r="E62" s="37">
        <f t="shared" si="2"/>
        <v>1.2408105862046921</v>
      </c>
      <c r="F62" s="37">
        <f t="shared" si="3"/>
        <v>1.4593984962406015</v>
      </c>
    </row>
    <row r="63" spans="1:6" x14ac:dyDescent="0.25">
      <c r="A63" s="51" t="s">
        <v>179</v>
      </c>
      <c r="B63" s="52">
        <f>SUBTOTAL(9,B64:B64)</f>
        <v>0</v>
      </c>
      <c r="C63" s="52">
        <f>SUBTOTAL(9,C64:C64)</f>
        <v>900</v>
      </c>
      <c r="D63" s="52">
        <f>SUBTOTAL(9,D64:D64)</f>
        <v>0</v>
      </c>
      <c r="E63" s="53" t="str">
        <f t="shared" si="2"/>
        <v>-</v>
      </c>
      <c r="F63" s="53">
        <f t="shared" si="3"/>
        <v>0</v>
      </c>
    </row>
    <row r="64" spans="1:6" x14ac:dyDescent="0.25">
      <c r="A64" s="35" t="s">
        <v>180</v>
      </c>
      <c r="B64" s="36">
        <v>0</v>
      </c>
      <c r="C64" s="36">
        <v>900</v>
      </c>
      <c r="D64" s="36">
        <v>0</v>
      </c>
      <c r="E64" s="37" t="str">
        <f t="shared" si="2"/>
        <v>-</v>
      </c>
      <c r="F64" s="37">
        <f t="shared" si="3"/>
        <v>0</v>
      </c>
    </row>
    <row r="65" spans="1:6" x14ac:dyDescent="0.25">
      <c r="A65" s="51" t="s">
        <v>181</v>
      </c>
      <c r="B65" s="52">
        <f>SUBTOTAL(9,B66:B67)</f>
        <v>1059.25</v>
      </c>
      <c r="C65" s="52">
        <f>SUBTOTAL(9,C66:C67)</f>
        <v>1559</v>
      </c>
      <c r="D65" s="52">
        <f>SUBTOTAL(9,D66:D67)</f>
        <v>1256.69</v>
      </c>
      <c r="E65" s="53">
        <f t="shared" si="2"/>
        <v>1.1863960349303753</v>
      </c>
      <c r="F65" s="53">
        <f t="shared" si="3"/>
        <v>0.80608723540731242</v>
      </c>
    </row>
    <row r="66" spans="1:6" x14ac:dyDescent="0.25">
      <c r="A66" s="35" t="s">
        <v>182</v>
      </c>
      <c r="B66" s="36">
        <v>1059.25</v>
      </c>
      <c r="C66" s="36">
        <v>1059</v>
      </c>
      <c r="D66" s="36">
        <v>751.7</v>
      </c>
      <c r="E66" s="37">
        <f t="shared" si="2"/>
        <v>0.70965305640783582</v>
      </c>
      <c r="F66" s="37">
        <f t="shared" si="3"/>
        <v>0.70982058545797921</v>
      </c>
    </row>
    <row r="67" spans="1:6" x14ac:dyDescent="0.25">
      <c r="A67" s="35" t="s">
        <v>183</v>
      </c>
      <c r="B67" s="36">
        <v>0</v>
      </c>
      <c r="C67" s="36">
        <v>500</v>
      </c>
      <c r="D67" s="36">
        <v>504.99</v>
      </c>
      <c r="E67" s="37" t="str">
        <f t="shared" si="2"/>
        <v>-</v>
      </c>
      <c r="F67" s="37">
        <f t="shared" si="3"/>
        <v>1.0099800000000001</v>
      </c>
    </row>
    <row r="68" spans="1:6" x14ac:dyDescent="0.25">
      <c r="A68" s="48" t="s">
        <v>184</v>
      </c>
      <c r="B68" s="49">
        <f>SUBTOTAL(9,B71:B85)</f>
        <v>43837.899999999994</v>
      </c>
      <c r="C68" s="49">
        <f>SUBTOTAL(9,C71:C85)</f>
        <v>46292</v>
      </c>
      <c r="D68" s="49">
        <f>SUBTOTAL(9,D71:D85)</f>
        <v>44332.59</v>
      </c>
      <c r="E68" s="50">
        <f t="shared" si="2"/>
        <v>1.0112845277716314</v>
      </c>
      <c r="F68" s="50">
        <f t="shared" si="3"/>
        <v>0.95767281603732823</v>
      </c>
    </row>
    <row r="69" spans="1:6" x14ac:dyDescent="0.25">
      <c r="A69" s="61" t="s">
        <v>143</v>
      </c>
      <c r="B69" s="56">
        <f>SUBTOTAL(9,B71:B85)</f>
        <v>43837.899999999994</v>
      </c>
      <c r="C69" s="56">
        <f>SUBTOTAL(9,C71:C85)</f>
        <v>46292</v>
      </c>
      <c r="D69" s="56">
        <f>SUBTOTAL(9,D71:D85)</f>
        <v>44332.59</v>
      </c>
      <c r="E69" s="57">
        <f t="shared" si="2"/>
        <v>1.0112845277716314</v>
      </c>
      <c r="F69" s="57">
        <f t="shared" si="3"/>
        <v>0.95767281603732823</v>
      </c>
    </row>
    <row r="70" spans="1:6" x14ac:dyDescent="0.25">
      <c r="A70" s="51" t="s">
        <v>149</v>
      </c>
      <c r="B70" s="52">
        <f>SUBTOTAL(9,B71:B82)</f>
        <v>40732.049999999996</v>
      </c>
      <c r="C70" s="52">
        <f>SUBTOTAL(9,C71:C82)</f>
        <v>40592</v>
      </c>
      <c r="D70" s="52">
        <f>SUBTOTAL(9,D71:D82)</f>
        <v>38516.81</v>
      </c>
      <c r="E70" s="53">
        <f t="shared" si="2"/>
        <v>0.94561432581959415</v>
      </c>
      <c r="F70" s="53">
        <f t="shared" si="3"/>
        <v>0.94887687229010642</v>
      </c>
    </row>
    <row r="71" spans="1:6" x14ac:dyDescent="0.25">
      <c r="A71" s="35" t="s">
        <v>150</v>
      </c>
      <c r="B71" s="36">
        <v>2505.1</v>
      </c>
      <c r="C71" s="36">
        <v>2120</v>
      </c>
      <c r="D71" s="36">
        <v>3534.1</v>
      </c>
      <c r="E71" s="37">
        <f t="shared" si="2"/>
        <v>1.4107620454273282</v>
      </c>
      <c r="F71" s="37">
        <f t="shared" si="3"/>
        <v>1.6670283018867924</v>
      </c>
    </row>
    <row r="72" spans="1:6" x14ac:dyDescent="0.25">
      <c r="A72" s="35" t="s">
        <v>153</v>
      </c>
      <c r="B72" s="36">
        <v>0</v>
      </c>
      <c r="C72" s="36">
        <v>0</v>
      </c>
      <c r="D72" s="36">
        <v>59.2</v>
      </c>
      <c r="E72" s="37" t="str">
        <f t="shared" si="2"/>
        <v>-</v>
      </c>
      <c r="F72" s="37" t="str">
        <f t="shared" si="3"/>
        <v>-</v>
      </c>
    </row>
    <row r="73" spans="1:6" x14ac:dyDescent="0.25">
      <c r="A73" s="35" t="s">
        <v>154</v>
      </c>
      <c r="B73" s="36">
        <v>377.38</v>
      </c>
      <c r="C73" s="36">
        <v>605</v>
      </c>
      <c r="D73" s="36">
        <v>799.18</v>
      </c>
      <c r="E73" s="37">
        <f t="shared" si="2"/>
        <v>2.1177062907414275</v>
      </c>
      <c r="F73" s="37">
        <f t="shared" si="3"/>
        <v>1.3209586776859503</v>
      </c>
    </row>
    <row r="74" spans="1:6" x14ac:dyDescent="0.25">
      <c r="A74" s="35" t="s">
        <v>157</v>
      </c>
      <c r="B74" s="36">
        <v>0</v>
      </c>
      <c r="C74" s="36">
        <v>0</v>
      </c>
      <c r="D74" s="36">
        <v>35</v>
      </c>
      <c r="E74" s="37" t="str">
        <f t="shared" si="2"/>
        <v>-</v>
      </c>
      <c r="F74" s="37" t="str">
        <f t="shared" si="3"/>
        <v>-</v>
      </c>
    </row>
    <row r="75" spans="1:6" x14ac:dyDescent="0.25">
      <c r="A75" s="35" t="s">
        <v>158</v>
      </c>
      <c r="B75" s="36">
        <v>236.25</v>
      </c>
      <c r="C75" s="36">
        <v>0</v>
      </c>
      <c r="D75" s="36">
        <v>0</v>
      </c>
      <c r="E75" s="37">
        <f t="shared" si="2"/>
        <v>0</v>
      </c>
      <c r="F75" s="37" t="str">
        <f t="shared" si="3"/>
        <v>-</v>
      </c>
    </row>
    <row r="76" spans="1:6" x14ac:dyDescent="0.25">
      <c r="A76" s="35" t="s">
        <v>160</v>
      </c>
      <c r="B76" s="36">
        <v>759.9</v>
      </c>
      <c r="C76" s="36">
        <v>759</v>
      </c>
      <c r="D76" s="36">
        <v>1094.7</v>
      </c>
      <c r="E76" s="37">
        <f t="shared" si="2"/>
        <v>1.4405842874062378</v>
      </c>
      <c r="F76" s="37">
        <f t="shared" si="3"/>
        <v>1.4422924901185772</v>
      </c>
    </row>
    <row r="77" spans="1:6" x14ac:dyDescent="0.25">
      <c r="A77" s="35" t="s">
        <v>162</v>
      </c>
      <c r="B77" s="36">
        <v>2298</v>
      </c>
      <c r="C77" s="36">
        <v>1850</v>
      </c>
      <c r="D77" s="36">
        <v>637.67999999999995</v>
      </c>
      <c r="E77" s="37">
        <f t="shared" si="2"/>
        <v>0.27749347258485635</v>
      </c>
      <c r="F77" s="37">
        <f t="shared" si="3"/>
        <v>0.34469189189189187</v>
      </c>
    </row>
    <row r="78" spans="1:6" x14ac:dyDescent="0.25">
      <c r="A78" s="35" t="s">
        <v>164</v>
      </c>
      <c r="B78" s="36">
        <v>571.25</v>
      </c>
      <c r="C78" s="36">
        <v>571</v>
      </c>
      <c r="D78" s="36">
        <v>571.25</v>
      </c>
      <c r="E78" s="37">
        <f t="shared" si="2"/>
        <v>1</v>
      </c>
      <c r="F78" s="37">
        <f t="shared" si="3"/>
        <v>1.0004378283712785</v>
      </c>
    </row>
    <row r="79" spans="1:6" x14ac:dyDescent="0.25">
      <c r="A79" s="35" t="s">
        <v>166</v>
      </c>
      <c r="B79" s="36">
        <v>14892.74</v>
      </c>
      <c r="C79" s="36">
        <v>9320</v>
      </c>
      <c r="D79" s="36">
        <v>11766.87</v>
      </c>
      <c r="E79" s="37">
        <f t="shared" si="2"/>
        <v>0.79010779749058946</v>
      </c>
      <c r="F79" s="37">
        <f t="shared" si="3"/>
        <v>1.2625396995708156</v>
      </c>
    </row>
    <row r="80" spans="1:6" x14ac:dyDescent="0.25">
      <c r="A80" s="35" t="s">
        <v>167</v>
      </c>
      <c r="B80" s="36">
        <v>700</v>
      </c>
      <c r="C80" s="36">
        <v>10160</v>
      </c>
      <c r="D80" s="36">
        <v>10160</v>
      </c>
      <c r="E80" s="37">
        <f t="shared" si="2"/>
        <v>14.514285714285714</v>
      </c>
      <c r="F80" s="37">
        <f t="shared" si="3"/>
        <v>1</v>
      </c>
    </row>
    <row r="81" spans="1:6" x14ac:dyDescent="0.25">
      <c r="A81" s="35" t="s">
        <v>168</v>
      </c>
      <c r="B81" s="36">
        <v>9662.2199999999993</v>
      </c>
      <c r="C81" s="36">
        <v>5429</v>
      </c>
      <c r="D81" s="36">
        <v>3212.5</v>
      </c>
      <c r="E81" s="37">
        <f t="shared" si="2"/>
        <v>0.33248052724943133</v>
      </c>
      <c r="F81" s="37">
        <f t="shared" si="3"/>
        <v>0.59172960029471355</v>
      </c>
    </row>
    <row r="82" spans="1:6" x14ac:dyDescent="0.25">
      <c r="A82" s="35" t="s">
        <v>169</v>
      </c>
      <c r="B82" s="36">
        <v>8729.2099999999991</v>
      </c>
      <c r="C82" s="36">
        <v>9778</v>
      </c>
      <c r="D82" s="36">
        <v>6646.33</v>
      </c>
      <c r="E82" s="37">
        <f t="shared" si="2"/>
        <v>0.76138963319704767</v>
      </c>
      <c r="F82" s="37">
        <f t="shared" si="3"/>
        <v>0.67972284720801801</v>
      </c>
    </row>
    <row r="83" spans="1:6" x14ac:dyDescent="0.25">
      <c r="A83" s="51" t="s">
        <v>181</v>
      </c>
      <c r="B83" s="52">
        <f>SUBTOTAL(9,B84:B86)</f>
        <v>17025.849999999999</v>
      </c>
      <c r="C83" s="52">
        <f>SUBTOTAL(9,C84:C86)</f>
        <v>5700</v>
      </c>
      <c r="D83" s="52">
        <f t="shared" ref="D83" si="4">SUBTOTAL(9,D84:D86)</f>
        <v>5815.78</v>
      </c>
      <c r="E83" s="53">
        <f t="shared" si="2"/>
        <v>0.34158529530096882</v>
      </c>
      <c r="F83" s="53">
        <f t="shared" si="3"/>
        <v>1.0203122807017544</v>
      </c>
    </row>
    <row r="84" spans="1:6" x14ac:dyDescent="0.25">
      <c r="A84" s="35" t="s">
        <v>182</v>
      </c>
      <c r="B84" s="36">
        <v>470.25</v>
      </c>
      <c r="C84" s="36">
        <v>4200</v>
      </c>
      <c r="D84" s="36">
        <v>4324.8999999999996</v>
      </c>
      <c r="E84" s="37">
        <f t="shared" si="2"/>
        <v>9.1970228601807538</v>
      </c>
      <c r="F84" s="37">
        <f t="shared" si="3"/>
        <v>1.0297380952380952</v>
      </c>
    </row>
    <row r="85" spans="1:6" x14ac:dyDescent="0.25">
      <c r="A85" s="35" t="s">
        <v>185</v>
      </c>
      <c r="B85" s="36">
        <v>2635.6</v>
      </c>
      <c r="C85" s="36">
        <v>1500</v>
      </c>
      <c r="D85" s="36">
        <v>1490.88</v>
      </c>
      <c r="E85" s="37">
        <f t="shared" si="2"/>
        <v>0.56567005615419641</v>
      </c>
      <c r="F85" s="37">
        <f t="shared" si="3"/>
        <v>0.99392000000000003</v>
      </c>
    </row>
    <row r="86" spans="1:6" x14ac:dyDescent="0.25">
      <c r="A86" s="35" t="s">
        <v>183</v>
      </c>
      <c r="B86" s="36">
        <v>13920</v>
      </c>
      <c r="C86" s="36">
        <v>0</v>
      </c>
      <c r="D86" s="36">
        <v>0</v>
      </c>
      <c r="E86" s="37">
        <f t="shared" si="2"/>
        <v>0</v>
      </c>
      <c r="F86" s="37" t="str">
        <f t="shared" si="3"/>
        <v>-</v>
      </c>
    </row>
    <row r="87" spans="1:6" x14ac:dyDescent="0.25">
      <c r="A87" s="48" t="s">
        <v>186</v>
      </c>
      <c r="B87" s="49">
        <f>SUBTOTAL(9,B90:B108)</f>
        <v>39615.010000000009</v>
      </c>
      <c r="C87" s="49">
        <f>SUBTOTAL(9,C90:C108)</f>
        <v>60200.4</v>
      </c>
      <c r="D87" s="49">
        <f>SUBTOTAL(9,D90:D108)</f>
        <v>59074.66</v>
      </c>
      <c r="E87" s="50">
        <f t="shared" si="2"/>
        <v>1.491219111139944</v>
      </c>
      <c r="F87" s="50">
        <f t="shared" si="3"/>
        <v>0.98130012425166613</v>
      </c>
    </row>
    <row r="88" spans="1:6" x14ac:dyDescent="0.25">
      <c r="A88" s="61" t="s">
        <v>187</v>
      </c>
      <c r="B88" s="56">
        <f>SUBTOTAL(9,B90:B97)</f>
        <v>17483.260000000002</v>
      </c>
      <c r="C88" s="56">
        <f>SUBTOTAL(9,C90:C97)</f>
        <v>34000</v>
      </c>
      <c r="D88" s="56">
        <f>SUBTOTAL(9,D90:D97)</f>
        <v>29531.54</v>
      </c>
      <c r="E88" s="57">
        <f t="shared" si="2"/>
        <v>1.6891323471709507</v>
      </c>
      <c r="F88" s="57">
        <f t="shared" si="3"/>
        <v>0.86857470588235297</v>
      </c>
    </row>
    <row r="89" spans="1:6" x14ac:dyDescent="0.25">
      <c r="A89" s="51" t="s">
        <v>144</v>
      </c>
      <c r="B89" s="52">
        <f>SUBTOTAL(9,B90:B91)</f>
        <v>3127.32</v>
      </c>
      <c r="C89" s="52">
        <f>SUBTOTAL(9,C90:C91)</f>
        <v>4000</v>
      </c>
      <c r="D89" s="52">
        <f>SUBTOTAL(9,D90:D91)</f>
        <v>920.49</v>
      </c>
      <c r="E89" s="53">
        <f t="shared" si="2"/>
        <v>0.29433828325850886</v>
      </c>
      <c r="F89" s="53">
        <f t="shared" si="3"/>
        <v>0.23012250000000001</v>
      </c>
    </row>
    <row r="90" spans="1:6" x14ac:dyDescent="0.25">
      <c r="A90" s="35" t="s">
        <v>145</v>
      </c>
      <c r="B90" s="36">
        <v>3127.32</v>
      </c>
      <c r="C90" s="36">
        <v>1000</v>
      </c>
      <c r="D90" s="36">
        <v>920.49</v>
      </c>
      <c r="E90" s="37">
        <f t="shared" si="2"/>
        <v>0.29433828325850886</v>
      </c>
      <c r="F90" s="37">
        <f t="shared" si="3"/>
        <v>0.92049000000000003</v>
      </c>
    </row>
    <row r="91" spans="1:6" x14ac:dyDescent="0.25">
      <c r="A91" s="35" t="s">
        <v>147</v>
      </c>
      <c r="B91" s="36">
        <v>0</v>
      </c>
      <c r="C91" s="36">
        <v>3000</v>
      </c>
      <c r="D91" s="36">
        <v>0</v>
      </c>
      <c r="E91" s="37" t="str">
        <f t="shared" si="2"/>
        <v>-</v>
      </c>
      <c r="F91" s="37">
        <f t="shared" si="3"/>
        <v>0</v>
      </c>
    </row>
    <row r="92" spans="1:6" x14ac:dyDescent="0.25">
      <c r="A92" s="51" t="s">
        <v>149</v>
      </c>
      <c r="B92" s="52">
        <f>SUBTOTAL(9,B93:B97)</f>
        <v>14355.94</v>
      </c>
      <c r="C92" s="52">
        <f>SUBTOTAL(9,C93:C97)</f>
        <v>30000</v>
      </c>
      <c r="D92" s="52">
        <f>SUBTOTAL(9,D93:D97)</f>
        <v>28611.050000000003</v>
      </c>
      <c r="E92" s="53">
        <f t="shared" si="2"/>
        <v>1.9929764264826966</v>
      </c>
      <c r="F92" s="53">
        <f t="shared" si="3"/>
        <v>0.95370166666666678</v>
      </c>
    </row>
    <row r="93" spans="1:6" x14ac:dyDescent="0.25">
      <c r="A93" s="35" t="s">
        <v>154</v>
      </c>
      <c r="B93" s="36">
        <v>0</v>
      </c>
      <c r="C93" s="36"/>
      <c r="D93" s="36">
        <v>27.88</v>
      </c>
      <c r="E93" s="37" t="str">
        <f t="shared" ref="E93:E108" si="5">IF(B93&lt;&gt;0,D93/B93,"-")</f>
        <v>-</v>
      </c>
      <c r="F93" s="37" t="str">
        <f t="shared" ref="F93:F109" si="6">IF(C93&lt;&gt;0,D93/C93,"-")</f>
        <v>-</v>
      </c>
    </row>
    <row r="94" spans="1:6" x14ac:dyDescent="0.25">
      <c r="A94" s="35" t="s">
        <v>166</v>
      </c>
      <c r="B94" s="36">
        <v>14355.94</v>
      </c>
      <c r="C94" s="36">
        <v>30000</v>
      </c>
      <c r="D94" s="36">
        <v>27828.49</v>
      </c>
      <c r="E94" s="37">
        <f t="shared" si="5"/>
        <v>1.9384651928052081</v>
      </c>
      <c r="F94" s="37">
        <f t="shared" si="6"/>
        <v>0.92761633333333338</v>
      </c>
    </row>
    <row r="95" spans="1:6" x14ac:dyDescent="0.25">
      <c r="A95" s="35" t="s">
        <v>168</v>
      </c>
      <c r="B95" s="36">
        <v>0</v>
      </c>
      <c r="C95" s="36"/>
      <c r="D95" s="36">
        <v>0</v>
      </c>
      <c r="E95" s="37" t="str">
        <f t="shared" si="5"/>
        <v>-</v>
      </c>
      <c r="F95" s="37" t="str">
        <f t="shared" si="6"/>
        <v>-</v>
      </c>
    </row>
    <row r="96" spans="1:6" x14ac:dyDescent="0.25">
      <c r="A96" s="35" t="s">
        <v>169</v>
      </c>
      <c r="B96" s="36">
        <v>0</v>
      </c>
      <c r="C96" s="36"/>
      <c r="D96" s="36">
        <v>0</v>
      </c>
      <c r="E96" s="37" t="str">
        <f t="shared" si="5"/>
        <v>-</v>
      </c>
      <c r="F96" s="37" t="str">
        <f t="shared" si="6"/>
        <v>-</v>
      </c>
    </row>
    <row r="97" spans="1:6" x14ac:dyDescent="0.25">
      <c r="A97" s="35" t="s">
        <v>174</v>
      </c>
      <c r="B97" s="36">
        <v>0</v>
      </c>
      <c r="C97" s="36"/>
      <c r="D97" s="36">
        <v>754.68</v>
      </c>
      <c r="E97" s="37" t="str">
        <f t="shared" si="5"/>
        <v>-</v>
      </c>
      <c r="F97" s="37" t="str">
        <f t="shared" si="6"/>
        <v>-</v>
      </c>
    </row>
    <row r="98" spans="1:6" x14ac:dyDescent="0.25">
      <c r="A98" s="61" t="s">
        <v>188</v>
      </c>
      <c r="B98" s="56">
        <f>SUBTOTAL(9,B100:B108)</f>
        <v>22131.75</v>
      </c>
      <c r="C98" s="56">
        <f>SUBTOTAL(9,C100:C108)</f>
        <v>26200.400000000001</v>
      </c>
      <c r="D98" s="56">
        <f>SUBTOTAL(9,D100:D108)</f>
        <v>29543.119999999995</v>
      </c>
      <c r="E98" s="57">
        <f t="shared" si="5"/>
        <v>1.3348750098839899</v>
      </c>
      <c r="F98" s="57">
        <f t="shared" si="6"/>
        <v>1.1275827849956488</v>
      </c>
    </row>
    <row r="99" spans="1:6" x14ac:dyDescent="0.25">
      <c r="A99" s="51" t="s">
        <v>144</v>
      </c>
      <c r="B99" s="52">
        <f>SUBTOTAL(9,B100:B100)</f>
        <v>14275.45</v>
      </c>
      <c r="C99" s="52">
        <f>SUBTOTAL(9,C100:C100)</f>
        <v>13602.12</v>
      </c>
      <c r="D99" s="52">
        <f>SUBTOTAL(9,D100:D100)</f>
        <v>18345.64</v>
      </c>
      <c r="E99" s="53">
        <f t="shared" si="5"/>
        <v>1.285118157396089</v>
      </c>
      <c r="F99" s="53">
        <f t="shared" si="6"/>
        <v>1.3487338738373136</v>
      </c>
    </row>
    <row r="100" spans="1:6" x14ac:dyDescent="0.25">
      <c r="A100" s="35" t="s">
        <v>145</v>
      </c>
      <c r="B100" s="36">
        <v>14275.45</v>
      </c>
      <c r="C100" s="36">
        <v>13602.12</v>
      </c>
      <c r="D100" s="36">
        <v>18345.64</v>
      </c>
      <c r="E100" s="37">
        <f t="shared" si="5"/>
        <v>1.285118157396089</v>
      </c>
      <c r="F100" s="37">
        <f t="shared" si="6"/>
        <v>1.3487338738373136</v>
      </c>
    </row>
    <row r="101" spans="1:6" x14ac:dyDescent="0.25">
      <c r="A101" s="51" t="s">
        <v>149</v>
      </c>
      <c r="B101" s="52">
        <f>SUBTOTAL(9,B102:B106)</f>
        <v>5179.2299999999996</v>
      </c>
      <c r="C101" s="52">
        <f>SUBTOTAL(9,C102:C106)</f>
        <v>10598.279999999999</v>
      </c>
      <c r="D101" s="52">
        <f>SUBTOTAL(9,D102:D106)</f>
        <v>9744.7900000000009</v>
      </c>
      <c r="E101" s="53">
        <f t="shared" si="5"/>
        <v>1.8815132751393551</v>
      </c>
      <c r="F101" s="53">
        <f t="shared" si="6"/>
        <v>0.91946900817868582</v>
      </c>
    </row>
    <row r="102" spans="1:6" x14ac:dyDescent="0.25">
      <c r="A102" s="35" t="s">
        <v>151</v>
      </c>
      <c r="B102" s="36">
        <v>1096.75</v>
      </c>
      <c r="C102" s="36">
        <v>1748.28</v>
      </c>
      <c r="D102" s="36">
        <v>312.52</v>
      </c>
      <c r="E102" s="37">
        <f t="shared" si="5"/>
        <v>0.28495099156599041</v>
      </c>
      <c r="F102" s="37">
        <f t="shared" si="6"/>
        <v>0.17875855126181159</v>
      </c>
    </row>
    <row r="103" spans="1:6" x14ac:dyDescent="0.25">
      <c r="A103" s="35" t="s">
        <v>162</v>
      </c>
      <c r="B103" s="36">
        <v>0</v>
      </c>
      <c r="C103" s="36">
        <v>1000</v>
      </c>
      <c r="D103" s="36">
        <v>1863.01</v>
      </c>
      <c r="E103" s="37" t="str">
        <f t="shared" si="5"/>
        <v>-</v>
      </c>
      <c r="F103" s="37">
        <f t="shared" si="6"/>
        <v>1.8630100000000001</v>
      </c>
    </row>
    <row r="104" spans="1:6" x14ac:dyDescent="0.25">
      <c r="A104" s="35" t="s">
        <v>166</v>
      </c>
      <c r="B104" s="36">
        <v>2161.48</v>
      </c>
      <c r="C104" s="36">
        <v>3150</v>
      </c>
      <c r="D104" s="36">
        <v>2000.51</v>
      </c>
      <c r="E104" s="37">
        <f t="shared" si="5"/>
        <v>0.925527879045839</v>
      </c>
      <c r="F104" s="37">
        <f t="shared" si="6"/>
        <v>0.63508253968253969</v>
      </c>
    </row>
    <row r="105" spans="1:6" x14ac:dyDescent="0.25">
      <c r="A105" s="35" t="s">
        <v>168</v>
      </c>
      <c r="B105" s="36">
        <v>1921</v>
      </c>
      <c r="C105" s="36">
        <v>4700</v>
      </c>
      <c r="D105" s="36">
        <v>5568.75</v>
      </c>
      <c r="E105" s="37">
        <f t="shared" si="5"/>
        <v>2.8988807912545549</v>
      </c>
      <c r="F105" s="37">
        <f t="shared" si="6"/>
        <v>1.1848404255319149</v>
      </c>
    </row>
    <row r="106" spans="1:6" x14ac:dyDescent="0.25">
      <c r="A106" s="35" t="s">
        <v>169</v>
      </c>
      <c r="B106" s="36">
        <v>0</v>
      </c>
      <c r="C106" s="36"/>
      <c r="D106" s="36">
        <v>0</v>
      </c>
      <c r="E106" s="37" t="str">
        <f t="shared" si="5"/>
        <v>-</v>
      </c>
      <c r="F106" s="37" t="str">
        <f t="shared" si="6"/>
        <v>-</v>
      </c>
    </row>
    <row r="107" spans="1:6" x14ac:dyDescent="0.25">
      <c r="A107" s="51" t="s">
        <v>181</v>
      </c>
      <c r="B107" s="52">
        <f>SUBTOTAL(9,B108:B108)</f>
        <v>2677.07</v>
      </c>
      <c r="C107" s="52">
        <f>SUBTOTAL(9,C108:C108)</f>
        <v>2000</v>
      </c>
      <c r="D107" s="52">
        <f>SUBTOTAL(9,D108:D108)</f>
        <v>1452.69</v>
      </c>
      <c r="E107" s="53">
        <f t="shared" si="5"/>
        <v>0.54264176879947101</v>
      </c>
      <c r="F107" s="53">
        <f t="shared" si="6"/>
        <v>0.72634500000000002</v>
      </c>
    </row>
    <row r="108" spans="1:6" x14ac:dyDescent="0.25">
      <c r="A108" s="35" t="s">
        <v>185</v>
      </c>
      <c r="B108" s="36">
        <v>2677.07</v>
      </c>
      <c r="C108" s="36">
        <v>2000</v>
      </c>
      <c r="D108" s="36">
        <v>1452.69</v>
      </c>
      <c r="E108" s="37">
        <f t="shared" si="5"/>
        <v>0.54264176879947101</v>
      </c>
      <c r="F108" s="37">
        <f t="shared" si="6"/>
        <v>0.72634500000000002</v>
      </c>
    </row>
    <row r="109" spans="1:6" ht="20.100000000000001" customHeight="1" x14ac:dyDescent="0.25">
      <c r="A109" s="38" t="s">
        <v>57</v>
      </c>
      <c r="B109" s="39">
        <f>IFERROR(SUBTOTAL(9,B28:B108),0)</f>
        <v>643817.18999999994</v>
      </c>
      <c r="C109" s="39">
        <f>IFERROR(SUBTOTAL(9,C28:C108),0)</f>
        <v>745649.4</v>
      </c>
      <c r="D109" s="39">
        <f>IFERROR(SUBTOTAL(9,D28:D108),0)</f>
        <v>715618.54000000015</v>
      </c>
      <c r="E109" s="40">
        <f>IF(B109&lt;&gt;0,D109/B109,"-")</f>
        <v>1.1115244375503552</v>
      </c>
      <c r="F109" s="40">
        <f t="shared" si="6"/>
        <v>0.95972522743262467</v>
      </c>
    </row>
    <row r="110" spans="1:6" x14ac:dyDescent="0.25">
      <c r="E110" s="12"/>
      <c r="F110" s="12"/>
    </row>
  </sheetData>
  <mergeCells count="3">
    <mergeCell ref="A2:F2"/>
    <mergeCell ref="A1:F1"/>
    <mergeCell ref="A14:F14"/>
  </mergeCells>
  <phoneticPr fontId="18" type="noConversion"/>
  <pageMargins left="0.70866141732283505" right="0.70866141732283505" top="0.74803149606299202" bottom="0.74803149606299202" header="0.31496062992126" footer="0.31496062992126"/>
  <pageSetup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15</vt:i4>
      </vt:variant>
    </vt:vector>
  </HeadingPairs>
  <TitlesOfParts>
    <vt:vector size="19" baseType="lpstr">
      <vt:lpstr>Sažetak</vt:lpstr>
      <vt:lpstr>Račun prihoda i rashoda</vt:lpstr>
      <vt:lpstr>Račun financiranja</vt:lpstr>
      <vt:lpstr>Posebni dio</vt:lpstr>
      <vt:lpstr>Sažetak!__S0A_Master_DS__X</vt:lpstr>
      <vt:lpstr>Sažetak!__S0A_Naslov_DS__</vt:lpstr>
      <vt:lpstr>'Račun prihoda i rashoda'!__S1A_G01_DS__X</vt:lpstr>
      <vt:lpstr>'Račun prihoda i rashoda'!__S1A_G02_DS__X</vt:lpstr>
      <vt:lpstr>'Račun prihoda i rashoda'!__S1A_G03_DS__X</vt:lpstr>
      <vt:lpstr>'Račun prihoda i rashoda'!__S1A_Master_DS__X</vt:lpstr>
      <vt:lpstr>'Račun financiranja'!__S1A_Naslov_DS__</vt:lpstr>
      <vt:lpstr>'Račun prihoda i rashoda'!__S1A_Naslov_DS__</vt:lpstr>
      <vt:lpstr>'Posebni dio'!__S2A_G01_DS__X</vt:lpstr>
      <vt:lpstr>'Posebni dio'!__S2A_Master_DS__X</vt:lpstr>
      <vt:lpstr>'Posebni dio'!__S2A_Naslov_DS__</vt:lpstr>
      <vt:lpstr>Sažetak!S0A_Ver1</vt:lpstr>
      <vt:lpstr>'Račun financiranja'!S1A_RedoviSveuk</vt:lpstr>
      <vt:lpstr>'Račun prihoda i rashoda'!S1A_RedoviSveuk</vt:lpstr>
      <vt:lpstr>'Posebni dio'!S2A_RedoviSveuk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Vesna Brtičević</cp:lastModifiedBy>
  <cp:lastPrinted>2026-03-19T12:17:02Z</cp:lastPrinted>
  <dcterms:created xsi:type="dcterms:W3CDTF">2026-03-06T14:00:22Z</dcterms:created>
  <dcterms:modified xsi:type="dcterms:W3CDTF">2026-03-19T12:33:01Z</dcterms:modified>
</cp:coreProperties>
</file>